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janis.aizpors\OneDrive - Izglītības un zinātnes ministrija\Desktop\"/>
    </mc:Choice>
  </mc:AlternateContent>
  <bookViews>
    <workbookView xWindow="1644" yWindow="456" windowWidth="23964" windowHeight="14664" firstSheet="1" activeTab="12"/>
  </bookViews>
  <sheets>
    <sheet name="SATURS UN SAĪSINĀJUMI" sheetId="26" r:id="rId1"/>
    <sheet name="KOPSAVILKUMS" sheetId="9" r:id="rId2"/>
    <sheet name="1.1." sheetId="7" r:id="rId3"/>
    <sheet name="1.2." sheetId="8" r:id="rId4"/>
    <sheet name="1.3." sheetId="2" r:id="rId5"/>
    <sheet name="1.4." sheetId="5" r:id="rId6"/>
    <sheet name="1.5." sheetId="16" r:id="rId7"/>
    <sheet name="1.6." sheetId="3" r:id="rId8"/>
    <sheet name="1.7." sheetId="6" r:id="rId9"/>
    <sheet name="1.8." sheetId="13" r:id="rId10"/>
    <sheet name="1.9." sheetId="15" r:id="rId11"/>
    <sheet name="2.1." sheetId="17" r:id="rId12"/>
    <sheet name="2.2." sheetId="18" r:id="rId13"/>
    <sheet name="2.3." sheetId="19" r:id="rId14"/>
  </sheets>
  <definedNames>
    <definedName name="_xlnm.Print_Area" localSheetId="3">'1.2.'!$A$1:$E$23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6" i="15" l="1"/>
  <c r="M6" i="15"/>
  <c r="M21" i="13"/>
  <c r="N21" i="13"/>
  <c r="N22" i="3"/>
  <c r="P22" i="3"/>
  <c r="R21" i="3"/>
  <c r="N24" i="5"/>
  <c r="N25" i="5"/>
  <c r="N26" i="5"/>
  <c r="N28" i="5"/>
  <c r="L28" i="5"/>
  <c r="E28" i="5"/>
  <c r="E26" i="5"/>
  <c r="E25" i="5"/>
  <c r="D13" i="7"/>
  <c r="R7" i="6"/>
  <c r="R8" i="6"/>
  <c r="R9" i="6"/>
  <c r="R10" i="6"/>
  <c r="R11" i="6"/>
  <c r="R12" i="6"/>
  <c r="R13" i="6"/>
  <c r="R6" i="6"/>
  <c r="B5" i="7" l="1"/>
  <c r="N26" i="15" l="1"/>
  <c r="M26" i="15"/>
  <c r="K26" i="15"/>
  <c r="J26" i="15"/>
  <c r="H26" i="15"/>
  <c r="G26" i="15"/>
  <c r="E26" i="15"/>
  <c r="N22" i="13" l="1"/>
  <c r="M22" i="13"/>
  <c r="K22" i="13"/>
  <c r="J22" i="13"/>
  <c r="H22" i="13"/>
  <c r="G22" i="13"/>
  <c r="E22" i="13"/>
  <c r="R26" i="6"/>
  <c r="P26" i="6"/>
  <c r="N26" i="6"/>
  <c r="L26" i="6"/>
  <c r="J26" i="6"/>
  <c r="E26" i="6"/>
  <c r="R22" i="3"/>
  <c r="L22" i="3"/>
  <c r="J22" i="3"/>
  <c r="E22" i="3"/>
  <c r="L26" i="5" l="1"/>
  <c r="D24" i="9" l="1"/>
  <c r="D19" i="9"/>
  <c r="D20" i="9"/>
  <c r="D21" i="9"/>
  <c r="D18" i="9"/>
  <c r="D12" i="9"/>
  <c r="D13" i="9"/>
  <c r="D14" i="9"/>
  <c r="D15" i="9"/>
  <c r="D11" i="9"/>
  <c r="D22" i="8"/>
  <c r="D18" i="8"/>
  <c r="D16" i="8"/>
  <c r="D10" i="8"/>
  <c r="D11" i="8"/>
  <c r="D12" i="8"/>
  <c r="D13" i="8"/>
  <c r="D9" i="8"/>
  <c r="D15" i="7"/>
  <c r="D14" i="7"/>
  <c r="D12" i="7"/>
  <c r="D11" i="7"/>
  <c r="D19" i="6" l="1"/>
  <c r="D19" i="5"/>
  <c r="D24" i="5" s="1"/>
  <c r="C21" i="2" l="1"/>
  <c r="J21" i="2"/>
  <c r="I21" i="2"/>
  <c r="H21" i="2"/>
  <c r="G21" i="2"/>
  <c r="F21" i="2"/>
  <c r="E19" i="8"/>
  <c r="E19" i="5"/>
  <c r="N19" i="5"/>
  <c r="L19" i="5"/>
  <c r="D24" i="7" l="1"/>
  <c r="D19" i="7"/>
  <c r="D20" i="7"/>
  <c r="D21" i="7"/>
  <c r="D18" i="7"/>
  <c r="E15" i="7" l="1"/>
  <c r="N17" i="15"/>
  <c r="N18" i="15"/>
  <c r="N19" i="15"/>
  <c r="N20" i="15"/>
  <c r="N21" i="15"/>
  <c r="N22" i="15"/>
  <c r="N23" i="15"/>
  <c r="N16" i="15"/>
  <c r="M17" i="15"/>
  <c r="M18" i="15"/>
  <c r="M19" i="15"/>
  <c r="M20" i="15"/>
  <c r="M21" i="15"/>
  <c r="M22" i="15"/>
  <c r="M23" i="15"/>
  <c r="M16" i="15"/>
  <c r="K17" i="15"/>
  <c r="K18" i="15"/>
  <c r="K19" i="15"/>
  <c r="K20" i="15"/>
  <c r="K21" i="15"/>
  <c r="K22" i="15"/>
  <c r="K23" i="15"/>
  <c r="K16" i="15"/>
  <c r="J17" i="15"/>
  <c r="J18" i="15"/>
  <c r="J19" i="15"/>
  <c r="J20" i="15"/>
  <c r="J21" i="15"/>
  <c r="J22" i="15"/>
  <c r="J23" i="15"/>
  <c r="J16" i="15"/>
  <c r="H17" i="15"/>
  <c r="H18" i="15"/>
  <c r="H19" i="15"/>
  <c r="H20" i="15"/>
  <c r="H21" i="15"/>
  <c r="H22" i="15"/>
  <c r="H23" i="15"/>
  <c r="H16" i="15"/>
  <c r="G17" i="15"/>
  <c r="G18" i="15"/>
  <c r="G19" i="15"/>
  <c r="G20" i="15"/>
  <c r="G21" i="15"/>
  <c r="G22" i="15"/>
  <c r="G23" i="15"/>
  <c r="G16" i="15"/>
  <c r="E17" i="15"/>
  <c r="E18" i="15"/>
  <c r="E19" i="15"/>
  <c r="E20" i="15"/>
  <c r="E21" i="15"/>
  <c r="E22" i="15"/>
  <c r="E23" i="15"/>
  <c r="E16" i="15"/>
  <c r="N7" i="15"/>
  <c r="N8" i="15"/>
  <c r="N9" i="15"/>
  <c r="N10" i="15"/>
  <c r="N11" i="15"/>
  <c r="N12" i="15"/>
  <c r="N13" i="15"/>
  <c r="M7" i="15"/>
  <c r="M8" i="15"/>
  <c r="M9" i="15"/>
  <c r="M10" i="15"/>
  <c r="M11" i="15"/>
  <c r="M12" i="15"/>
  <c r="M13" i="15"/>
  <c r="K7" i="15"/>
  <c r="K8" i="15"/>
  <c r="K9" i="15"/>
  <c r="K10" i="15"/>
  <c r="K11" i="15"/>
  <c r="K12" i="15"/>
  <c r="K13" i="15"/>
  <c r="K6" i="15"/>
  <c r="J7" i="15"/>
  <c r="J8" i="15"/>
  <c r="J9" i="15"/>
  <c r="J10" i="15"/>
  <c r="J11" i="15"/>
  <c r="J12" i="15"/>
  <c r="J13" i="15"/>
  <c r="J6" i="15"/>
  <c r="H7" i="15"/>
  <c r="H8" i="15"/>
  <c r="H9" i="15"/>
  <c r="H10" i="15"/>
  <c r="H11" i="15"/>
  <c r="H12" i="15"/>
  <c r="H13" i="15"/>
  <c r="H6" i="15"/>
  <c r="G7" i="15"/>
  <c r="G8" i="15"/>
  <c r="G9" i="15"/>
  <c r="G10" i="15"/>
  <c r="G11" i="15"/>
  <c r="G12" i="15"/>
  <c r="G13" i="15"/>
  <c r="G6" i="15"/>
  <c r="E7" i="15"/>
  <c r="E8" i="15"/>
  <c r="E9" i="15"/>
  <c r="E10" i="15"/>
  <c r="E11" i="15"/>
  <c r="E12" i="15"/>
  <c r="E13" i="15"/>
  <c r="E6" i="15"/>
  <c r="N7" i="13"/>
  <c r="N8" i="13"/>
  <c r="N9" i="13"/>
  <c r="N10" i="13"/>
  <c r="N11" i="13"/>
  <c r="N12" i="13"/>
  <c r="N13" i="13"/>
  <c r="N14" i="13"/>
  <c r="N15" i="13"/>
  <c r="N16" i="13"/>
  <c r="N17" i="13"/>
  <c r="N18" i="13"/>
  <c r="N19" i="13"/>
  <c r="N20" i="13"/>
  <c r="N6" i="13"/>
  <c r="M7" i="13"/>
  <c r="M8" i="13"/>
  <c r="M9" i="13"/>
  <c r="M10" i="13"/>
  <c r="M11" i="13"/>
  <c r="M12" i="13"/>
  <c r="M13" i="13"/>
  <c r="M14" i="13"/>
  <c r="M15" i="13"/>
  <c r="M16" i="13"/>
  <c r="M17" i="13"/>
  <c r="M18" i="13"/>
  <c r="M19" i="13"/>
  <c r="M20" i="13"/>
  <c r="M6" i="13"/>
  <c r="K7" i="13"/>
  <c r="K8" i="13"/>
  <c r="K9" i="13"/>
  <c r="K10" i="13"/>
  <c r="K11" i="13"/>
  <c r="K12" i="13"/>
  <c r="K13" i="13"/>
  <c r="K14" i="13"/>
  <c r="K15" i="13"/>
  <c r="K16" i="13"/>
  <c r="K17" i="13"/>
  <c r="K18" i="13"/>
  <c r="K19" i="13"/>
  <c r="K20" i="13"/>
  <c r="K6" i="13"/>
  <c r="J7" i="13"/>
  <c r="J8" i="13"/>
  <c r="J9" i="13"/>
  <c r="J10" i="13"/>
  <c r="J11" i="13"/>
  <c r="J12" i="13"/>
  <c r="J13" i="13"/>
  <c r="J14" i="13"/>
  <c r="J15" i="13"/>
  <c r="J16" i="13"/>
  <c r="J17" i="13"/>
  <c r="J18" i="13"/>
  <c r="J19" i="13"/>
  <c r="J20" i="13"/>
  <c r="J6" i="13"/>
  <c r="H7" i="13"/>
  <c r="H8" i="13"/>
  <c r="H9" i="13"/>
  <c r="H10" i="13"/>
  <c r="H11" i="13"/>
  <c r="H12" i="13"/>
  <c r="H13" i="13"/>
  <c r="H14" i="13"/>
  <c r="H15" i="13"/>
  <c r="H16" i="13"/>
  <c r="H17" i="13"/>
  <c r="H18" i="13"/>
  <c r="H19" i="13"/>
  <c r="H20" i="13"/>
  <c r="H6" i="13"/>
  <c r="G7" i="13"/>
  <c r="G8" i="13"/>
  <c r="G9" i="13"/>
  <c r="G10" i="13"/>
  <c r="G11" i="13"/>
  <c r="G12" i="13"/>
  <c r="G13" i="13"/>
  <c r="G14" i="13"/>
  <c r="G15" i="13"/>
  <c r="G16" i="13"/>
  <c r="G17" i="13"/>
  <c r="G18" i="13"/>
  <c r="G19" i="13"/>
  <c r="G20" i="13"/>
  <c r="G6" i="13"/>
  <c r="E7" i="13"/>
  <c r="E8" i="13"/>
  <c r="E9" i="13"/>
  <c r="E10" i="13"/>
  <c r="E11" i="13"/>
  <c r="E12" i="13"/>
  <c r="E13" i="13"/>
  <c r="E14" i="13"/>
  <c r="E15" i="13"/>
  <c r="E16" i="13"/>
  <c r="E17" i="13"/>
  <c r="E18" i="13"/>
  <c r="E19" i="13"/>
  <c r="E20" i="13"/>
  <c r="E6" i="13"/>
  <c r="P7" i="6"/>
  <c r="P8" i="6"/>
  <c r="P9" i="6"/>
  <c r="P10" i="6"/>
  <c r="P11" i="6"/>
  <c r="P12" i="6"/>
  <c r="P13" i="6"/>
  <c r="P6" i="6"/>
  <c r="R17" i="6"/>
  <c r="R18" i="6"/>
  <c r="R19" i="6"/>
  <c r="R20" i="6"/>
  <c r="R21" i="6"/>
  <c r="R22" i="6"/>
  <c r="R23" i="6"/>
  <c r="R16" i="6"/>
  <c r="P17" i="6"/>
  <c r="P18" i="6"/>
  <c r="P19" i="6"/>
  <c r="P20" i="6"/>
  <c r="P21" i="6"/>
  <c r="P22" i="6"/>
  <c r="P23" i="6"/>
  <c r="P16" i="6"/>
  <c r="N17" i="6"/>
  <c r="N18" i="6"/>
  <c r="N19" i="6"/>
  <c r="N20" i="6"/>
  <c r="N21" i="6"/>
  <c r="N22" i="6"/>
  <c r="N23" i="6"/>
  <c r="N16" i="6"/>
  <c r="N7" i="6"/>
  <c r="N8" i="6"/>
  <c r="N9" i="6"/>
  <c r="N10" i="6"/>
  <c r="N11" i="6"/>
  <c r="N12" i="6"/>
  <c r="N13" i="6"/>
  <c r="N6" i="6"/>
  <c r="L17" i="6"/>
  <c r="L18" i="6"/>
  <c r="L19" i="6"/>
  <c r="L20" i="6"/>
  <c r="L21" i="6"/>
  <c r="L22" i="6"/>
  <c r="L23" i="6"/>
  <c r="L16" i="6"/>
  <c r="L7" i="6"/>
  <c r="L8" i="6"/>
  <c r="L9" i="6"/>
  <c r="L10" i="6"/>
  <c r="L11" i="6"/>
  <c r="L12" i="6"/>
  <c r="L13" i="6"/>
  <c r="L6" i="6"/>
  <c r="J17" i="6"/>
  <c r="J18" i="6"/>
  <c r="J19" i="6"/>
  <c r="J20" i="6"/>
  <c r="J21" i="6"/>
  <c r="J22" i="6"/>
  <c r="J23" i="6"/>
  <c r="J16" i="6"/>
  <c r="J7" i="6"/>
  <c r="J8" i="6"/>
  <c r="J9" i="6"/>
  <c r="J10" i="6"/>
  <c r="J11" i="6"/>
  <c r="J12" i="6"/>
  <c r="J13" i="6"/>
  <c r="J6" i="6"/>
  <c r="E17" i="6"/>
  <c r="E18" i="6"/>
  <c r="E19" i="6"/>
  <c r="E20" i="6"/>
  <c r="E21" i="6"/>
  <c r="E22" i="6"/>
  <c r="E23" i="6"/>
  <c r="E16" i="6"/>
  <c r="E7" i="6"/>
  <c r="E8" i="6"/>
  <c r="E9" i="6"/>
  <c r="E10" i="6"/>
  <c r="E11" i="6"/>
  <c r="E12" i="6"/>
  <c r="E13" i="6"/>
  <c r="E6" i="6"/>
  <c r="R7" i="3"/>
  <c r="R8" i="3"/>
  <c r="R9" i="3"/>
  <c r="R10" i="3"/>
  <c r="R11" i="3"/>
  <c r="R12" i="3"/>
  <c r="R13" i="3"/>
  <c r="R14" i="3"/>
  <c r="R15" i="3"/>
  <c r="R16" i="3"/>
  <c r="R17" i="3"/>
  <c r="R18" i="3"/>
  <c r="R19" i="3"/>
  <c r="R20" i="3"/>
  <c r="R6" i="3"/>
  <c r="P7" i="3"/>
  <c r="P8" i="3"/>
  <c r="P9" i="3"/>
  <c r="P10" i="3"/>
  <c r="P11" i="3"/>
  <c r="P12" i="3"/>
  <c r="P13" i="3"/>
  <c r="P14" i="3"/>
  <c r="P15" i="3"/>
  <c r="P16" i="3"/>
  <c r="P17" i="3"/>
  <c r="P18" i="3"/>
  <c r="P19" i="3"/>
  <c r="P20" i="3"/>
  <c r="P6" i="3"/>
  <c r="N7" i="3"/>
  <c r="N8" i="3"/>
  <c r="N9" i="3"/>
  <c r="N10" i="3"/>
  <c r="N11" i="3"/>
  <c r="N12" i="3"/>
  <c r="N13" i="3"/>
  <c r="N14" i="3"/>
  <c r="N15" i="3"/>
  <c r="N16" i="3"/>
  <c r="N17" i="3"/>
  <c r="N18" i="3"/>
  <c r="N19" i="3"/>
  <c r="N20" i="3"/>
  <c r="N6" i="3"/>
  <c r="L7" i="3"/>
  <c r="L8" i="3"/>
  <c r="L9" i="3"/>
  <c r="L10" i="3"/>
  <c r="L11" i="3"/>
  <c r="L12" i="3"/>
  <c r="L13" i="3"/>
  <c r="L14" i="3"/>
  <c r="L15" i="3"/>
  <c r="L16" i="3"/>
  <c r="L17" i="3"/>
  <c r="L18" i="3"/>
  <c r="L19" i="3"/>
  <c r="L20" i="3"/>
  <c r="L6" i="3"/>
  <c r="J7" i="3"/>
  <c r="J8" i="3"/>
  <c r="J9" i="3"/>
  <c r="J10" i="3"/>
  <c r="J11" i="3"/>
  <c r="J12" i="3"/>
  <c r="J13" i="3"/>
  <c r="J14" i="3"/>
  <c r="J15" i="3"/>
  <c r="J16" i="3"/>
  <c r="J17" i="3"/>
  <c r="J18" i="3"/>
  <c r="J19" i="3"/>
  <c r="J20" i="3"/>
  <c r="J6" i="3"/>
  <c r="E10" i="3"/>
  <c r="E11" i="3"/>
  <c r="E12" i="3"/>
  <c r="E13" i="3"/>
  <c r="E14" i="3"/>
  <c r="E15" i="3"/>
  <c r="E16" i="3"/>
  <c r="E17" i="3"/>
  <c r="E18" i="3"/>
  <c r="E19" i="3"/>
  <c r="E20" i="3"/>
  <c r="E9" i="3"/>
  <c r="E8" i="3"/>
  <c r="E7" i="3"/>
  <c r="E6" i="3"/>
  <c r="E20" i="7" l="1"/>
  <c r="E18" i="7"/>
  <c r="E14" i="7"/>
  <c r="C8" i="7"/>
  <c r="C7" i="7"/>
  <c r="E21" i="7"/>
  <c r="E19" i="7"/>
  <c r="E12" i="7"/>
  <c r="E13" i="7"/>
  <c r="E24" i="7"/>
  <c r="E11" i="7"/>
  <c r="N23" i="5"/>
  <c r="N22" i="5"/>
  <c r="N21" i="5"/>
  <c r="N20" i="5"/>
  <c r="N18" i="5"/>
  <c r="N17" i="5"/>
  <c r="N16" i="5"/>
  <c r="N13" i="5"/>
  <c r="N12" i="5"/>
  <c r="N11" i="5"/>
  <c r="N10" i="5"/>
  <c r="N9" i="5"/>
  <c r="N8" i="5"/>
  <c r="N7" i="5"/>
  <c r="N6" i="5"/>
  <c r="L23" i="5"/>
  <c r="L22" i="5"/>
  <c r="L21" i="5"/>
  <c r="L20" i="5"/>
  <c r="L18" i="5"/>
  <c r="L17" i="5"/>
  <c r="L16" i="5"/>
  <c r="L13" i="5"/>
  <c r="L12" i="5"/>
  <c r="L11" i="5"/>
  <c r="L10" i="5"/>
  <c r="L9" i="5"/>
  <c r="L8" i="5"/>
  <c r="L7" i="5"/>
  <c r="L6" i="5"/>
  <c r="E23" i="5"/>
  <c r="E22" i="5"/>
  <c r="E21" i="5"/>
  <c r="E20" i="5"/>
  <c r="E18" i="5"/>
  <c r="E17" i="5"/>
  <c r="E16" i="5"/>
  <c r="E13" i="5"/>
  <c r="E12" i="5"/>
  <c r="E11" i="5"/>
  <c r="E10" i="5"/>
  <c r="E9" i="5"/>
  <c r="E8" i="5"/>
  <c r="E7" i="5"/>
  <c r="E6" i="5"/>
  <c r="R20" i="2"/>
  <c r="R19" i="2"/>
  <c r="R18" i="2"/>
  <c r="R17" i="2"/>
  <c r="R16" i="2"/>
  <c r="R15" i="2"/>
  <c r="R14" i="2"/>
  <c r="R13" i="2"/>
  <c r="R12" i="2"/>
  <c r="R11" i="2"/>
  <c r="R10" i="2"/>
  <c r="R9" i="2"/>
  <c r="R8" i="2"/>
  <c r="R7" i="2"/>
  <c r="R6" i="2"/>
  <c r="L20" i="2"/>
  <c r="L19" i="2"/>
  <c r="L18" i="2"/>
  <c r="L17" i="2"/>
  <c r="L16" i="2"/>
  <c r="L15" i="2"/>
  <c r="L14" i="2"/>
  <c r="L13" i="2"/>
  <c r="L12" i="2"/>
  <c r="L11" i="2"/>
  <c r="L10" i="2"/>
  <c r="L9" i="2"/>
  <c r="L8" i="2"/>
  <c r="L7" i="2"/>
  <c r="L6" i="2"/>
  <c r="E20" i="2"/>
  <c r="E19" i="2"/>
  <c r="E18" i="2"/>
  <c r="E17" i="2"/>
  <c r="E16" i="2"/>
  <c r="E15" i="2"/>
  <c r="E14" i="2"/>
  <c r="E13" i="2"/>
  <c r="E12" i="2"/>
  <c r="E11" i="2"/>
  <c r="E10" i="2"/>
  <c r="E9" i="2"/>
  <c r="E8" i="2"/>
  <c r="E7" i="2"/>
  <c r="E6" i="2"/>
  <c r="Q24" i="19" l="1"/>
  <c r="R22" i="19"/>
  <c r="Q22" i="19"/>
  <c r="R21" i="19"/>
  <c r="R27" i="19" s="1"/>
  <c r="Q21" i="19"/>
  <c r="Q17" i="19"/>
  <c r="Q16" i="19"/>
  <c r="Q15" i="19"/>
  <c r="Q27" i="19" s="1"/>
  <c r="P27" i="19"/>
  <c r="O27" i="19"/>
  <c r="N27" i="19"/>
  <c r="M27" i="19"/>
  <c r="L27" i="19"/>
  <c r="K27" i="19"/>
  <c r="J27" i="19"/>
  <c r="I27" i="19"/>
  <c r="H27" i="19"/>
  <c r="G27" i="19"/>
  <c r="F27" i="19"/>
  <c r="E27" i="19"/>
  <c r="D27" i="19"/>
  <c r="C27" i="19"/>
  <c r="X13" i="17" l="1"/>
  <c r="Y13" i="17"/>
  <c r="T75" i="18" l="1"/>
  <c r="S75" i="18"/>
  <c r="R75" i="18"/>
  <c r="Q75" i="18"/>
  <c r="P75" i="18"/>
  <c r="O75" i="18"/>
  <c r="N75" i="18"/>
  <c r="M75" i="18"/>
  <c r="L75" i="18"/>
  <c r="K75" i="18"/>
  <c r="J75" i="18"/>
  <c r="I75" i="18"/>
  <c r="H75" i="18"/>
  <c r="G75" i="18"/>
  <c r="F75" i="18"/>
  <c r="E75" i="18"/>
  <c r="D75" i="18"/>
  <c r="V74" i="18"/>
  <c r="U74" i="18"/>
  <c r="V73" i="18"/>
  <c r="U73" i="18"/>
  <c r="V72" i="18"/>
  <c r="U72" i="18"/>
  <c r="V71" i="18"/>
  <c r="U71" i="18"/>
  <c r="V70" i="18"/>
  <c r="U70" i="18"/>
  <c r="V69" i="18"/>
  <c r="U69" i="18"/>
  <c r="V68" i="18"/>
  <c r="U68" i="18"/>
  <c r="V67" i="18"/>
  <c r="U67" i="18"/>
  <c r="V66" i="18"/>
  <c r="U66" i="18"/>
  <c r="V65" i="18"/>
  <c r="U65" i="18"/>
  <c r="V64" i="18"/>
  <c r="U64" i="18"/>
  <c r="V63" i="18"/>
  <c r="U63" i="18"/>
  <c r="V62" i="18"/>
  <c r="U62" i="18"/>
  <c r="V61" i="18"/>
  <c r="U61" i="18"/>
  <c r="V60" i="18"/>
  <c r="U60" i="18"/>
  <c r="V59" i="18"/>
  <c r="U59" i="18"/>
  <c r="V58" i="18"/>
  <c r="U58" i="18"/>
  <c r="V57" i="18"/>
  <c r="U57" i="18"/>
  <c r="V56" i="18"/>
  <c r="U56" i="18"/>
  <c r="X51" i="18"/>
  <c r="W51" i="18"/>
  <c r="V51" i="18"/>
  <c r="U51" i="18"/>
  <c r="T51" i="18"/>
  <c r="S51" i="18"/>
  <c r="R51" i="18"/>
  <c r="Q51" i="18"/>
  <c r="P51" i="18"/>
  <c r="O51" i="18"/>
  <c r="N51" i="18"/>
  <c r="M51" i="18"/>
  <c r="L51" i="18"/>
  <c r="K51" i="18"/>
  <c r="J51" i="18"/>
  <c r="I51" i="18"/>
  <c r="H51" i="18"/>
  <c r="G51" i="18"/>
  <c r="F51" i="18"/>
  <c r="E51" i="18"/>
  <c r="D51" i="18"/>
  <c r="Z50" i="18"/>
  <c r="Y50" i="18"/>
  <c r="Z49" i="18"/>
  <c r="Y49" i="18"/>
  <c r="Z48" i="18"/>
  <c r="Y48" i="18"/>
  <c r="Z47" i="18"/>
  <c r="Y47" i="18"/>
  <c r="Z46" i="18"/>
  <c r="Y46" i="18"/>
  <c r="Z45" i="18"/>
  <c r="Y45" i="18"/>
  <c r="Z44" i="18"/>
  <c r="Y44" i="18"/>
  <c r="Z43" i="18"/>
  <c r="Y43" i="18"/>
  <c r="Z42" i="18"/>
  <c r="Y42" i="18"/>
  <c r="Z41" i="18"/>
  <c r="Y41" i="18"/>
  <c r="Z40" i="18"/>
  <c r="Y40" i="18"/>
  <c r="Z39" i="18"/>
  <c r="Y39" i="18"/>
  <c r="Z38" i="18"/>
  <c r="Y38" i="18"/>
  <c r="Z37" i="18"/>
  <c r="Y37" i="18"/>
  <c r="Z36" i="18"/>
  <c r="Y36" i="18"/>
  <c r="Z35" i="18"/>
  <c r="Y35" i="18"/>
  <c r="Z34" i="18"/>
  <c r="Y34" i="18"/>
  <c r="Z33" i="18"/>
  <c r="Y33" i="18"/>
  <c r="Z32" i="18"/>
  <c r="Y32" i="18"/>
  <c r="Z31" i="18"/>
  <c r="Y31" i="18"/>
  <c r="Z30" i="18"/>
  <c r="Y30" i="18"/>
  <c r="Y25" i="18"/>
  <c r="X25" i="18"/>
  <c r="W25" i="18"/>
  <c r="U25" i="18"/>
  <c r="T25" i="18"/>
  <c r="S25" i="18"/>
  <c r="R25" i="18"/>
  <c r="Q25" i="18"/>
  <c r="P25" i="18"/>
  <c r="O25" i="18"/>
  <c r="N25" i="18"/>
  <c r="M25" i="18"/>
  <c r="L25" i="18"/>
  <c r="K25" i="18"/>
  <c r="J25" i="18"/>
  <c r="I25" i="18"/>
  <c r="H25" i="18"/>
  <c r="G25" i="18"/>
  <c r="F25" i="18"/>
  <c r="E25" i="18"/>
  <c r="AA25" i="18" s="1"/>
  <c r="D25" i="18"/>
  <c r="AA24" i="18"/>
  <c r="Z24" i="18"/>
  <c r="AA23" i="18"/>
  <c r="Z23" i="18"/>
  <c r="AA22" i="18"/>
  <c r="Z22" i="18"/>
  <c r="AA21" i="18"/>
  <c r="Z21" i="18"/>
  <c r="AA20" i="18"/>
  <c r="Z20" i="18"/>
  <c r="AA19" i="18"/>
  <c r="Z19" i="18"/>
  <c r="AA18" i="18"/>
  <c r="Z18" i="18"/>
  <c r="AA17" i="18"/>
  <c r="Z17" i="18"/>
  <c r="AA16" i="18"/>
  <c r="Z16" i="18"/>
  <c r="AA15" i="18"/>
  <c r="Z15" i="18"/>
  <c r="AA14" i="18"/>
  <c r="Z14" i="18"/>
  <c r="AA13" i="18"/>
  <c r="Z13" i="18"/>
  <c r="AA12" i="18"/>
  <c r="Z12" i="18"/>
  <c r="AA11" i="18"/>
  <c r="Z11" i="18"/>
  <c r="AA10" i="18"/>
  <c r="Z10" i="18"/>
  <c r="AA9" i="18"/>
  <c r="Z9" i="18"/>
  <c r="AA8" i="18"/>
  <c r="Z8" i="18"/>
  <c r="AA7" i="18"/>
  <c r="Z7" i="18"/>
  <c r="AA6" i="18"/>
  <c r="Z6" i="18"/>
  <c r="AA5" i="18"/>
  <c r="Z5" i="18"/>
  <c r="AA4" i="18"/>
  <c r="Z4" i="18"/>
  <c r="Y8" i="17"/>
  <c r="X8" i="17"/>
  <c r="Y7" i="17"/>
  <c r="X7" i="17"/>
  <c r="Y6" i="17"/>
  <c r="Y9" i="17" s="1"/>
  <c r="X6" i="17"/>
  <c r="W9" i="17"/>
  <c r="V9" i="17"/>
  <c r="U9" i="17"/>
  <c r="T9" i="17"/>
  <c r="S9" i="17"/>
  <c r="R9" i="17"/>
  <c r="Q9" i="17"/>
  <c r="P9" i="17"/>
  <c r="O9" i="17"/>
  <c r="N9" i="17"/>
  <c r="M9" i="17"/>
  <c r="L9" i="17"/>
  <c r="K9" i="17"/>
  <c r="J9" i="17"/>
  <c r="I9" i="17"/>
  <c r="H9" i="17"/>
  <c r="G9" i="17"/>
  <c r="F9" i="17"/>
  <c r="E9" i="17"/>
  <c r="D9" i="17"/>
  <c r="C9" i="17"/>
  <c r="B9" i="17"/>
  <c r="X9" i="17" l="1"/>
  <c r="Y51" i="18"/>
  <c r="V75" i="18"/>
  <c r="U75" i="18"/>
  <c r="Z51" i="18"/>
  <c r="Z25" i="18"/>
  <c r="I19" i="16" l="1"/>
  <c r="E22" i="2" l="1"/>
  <c r="L22" i="2"/>
  <c r="R22" i="2"/>
  <c r="Y14" i="17"/>
  <c r="X14" i="17"/>
  <c r="H19" i="16" l="1"/>
  <c r="F19" i="16"/>
  <c r="E19" i="16"/>
  <c r="D19" i="16"/>
  <c r="C19" i="16"/>
  <c r="L24" i="15"/>
  <c r="I24" i="15"/>
  <c r="F24" i="15"/>
  <c r="D24" i="15"/>
  <c r="C24" i="15"/>
  <c r="L14" i="15"/>
  <c r="I14" i="15"/>
  <c r="F14" i="15"/>
  <c r="D14" i="15"/>
  <c r="C14" i="15"/>
  <c r="C25" i="15" l="1"/>
  <c r="C28" i="15" s="1"/>
  <c r="I25" i="15"/>
  <c r="I28" i="15" s="1"/>
  <c r="N14" i="15"/>
  <c r="J14" i="15"/>
  <c r="H24" i="15"/>
  <c r="N24" i="15"/>
  <c r="H14" i="15"/>
  <c r="K14" i="15"/>
  <c r="J24" i="15"/>
  <c r="K24" i="15"/>
  <c r="E24" i="15"/>
  <c r="L25" i="15"/>
  <c r="M24" i="15"/>
  <c r="E14" i="15"/>
  <c r="G14" i="15"/>
  <c r="D25" i="15"/>
  <c r="F25" i="15"/>
  <c r="M14" i="15"/>
  <c r="G24" i="15"/>
  <c r="K25" i="15" l="1"/>
  <c r="E25" i="15"/>
  <c r="D28" i="15"/>
  <c r="E28" i="15" s="1"/>
  <c r="K28" i="15"/>
  <c r="H25" i="15"/>
  <c r="G25" i="15"/>
  <c r="F28" i="15"/>
  <c r="L28" i="15"/>
  <c r="N25" i="15"/>
  <c r="M25" i="15"/>
  <c r="J25" i="15"/>
  <c r="J28" i="15" l="1"/>
  <c r="N28" i="15"/>
  <c r="M28" i="15"/>
  <c r="H28" i="15"/>
  <c r="G28" i="15"/>
  <c r="C21" i="13" l="1"/>
  <c r="C24" i="13" l="1"/>
  <c r="L21" i="13"/>
  <c r="I21" i="13"/>
  <c r="F21" i="13"/>
  <c r="D21" i="13"/>
  <c r="E21" i="13" s="1"/>
  <c r="H21" i="13" l="1"/>
  <c r="G21" i="13"/>
  <c r="I24" i="13"/>
  <c r="K24" i="13" s="1"/>
  <c r="J21" i="13"/>
  <c r="L24" i="13"/>
  <c r="N24" i="13" s="1"/>
  <c r="F24" i="13"/>
  <c r="H24" i="13" s="1"/>
  <c r="D24" i="13"/>
  <c r="K21" i="13"/>
  <c r="M24" i="13" l="1"/>
  <c r="E24" i="13"/>
  <c r="J24" i="13"/>
  <c r="G24" i="13"/>
  <c r="N21" i="2" l="1"/>
  <c r="M21" i="2"/>
  <c r="F21" i="3" l="1"/>
  <c r="Q24" i="6" l="1"/>
  <c r="O24" i="6"/>
  <c r="M24" i="6"/>
  <c r="K24" i="6"/>
  <c r="H24" i="6"/>
  <c r="G24" i="6"/>
  <c r="F24" i="6"/>
  <c r="I24" i="6"/>
  <c r="Q14" i="6"/>
  <c r="O14" i="6"/>
  <c r="M14" i="6"/>
  <c r="K14" i="6"/>
  <c r="I14" i="6"/>
  <c r="H14" i="6"/>
  <c r="F14" i="6"/>
  <c r="G14" i="6"/>
  <c r="M24" i="5"/>
  <c r="K24" i="5"/>
  <c r="J24" i="5"/>
  <c r="H24" i="5"/>
  <c r="I24" i="5"/>
  <c r="G24" i="5"/>
  <c r="F24" i="5"/>
  <c r="M14" i="5"/>
  <c r="K14" i="5"/>
  <c r="J14" i="5"/>
  <c r="I14" i="5"/>
  <c r="H14" i="5"/>
  <c r="G14" i="5"/>
  <c r="F14" i="5"/>
  <c r="Q25" i="6" l="1"/>
  <c r="Q28" i="6" s="1"/>
  <c r="M25" i="6"/>
  <c r="M28" i="6" s="1"/>
  <c r="K25" i="6"/>
  <c r="K28" i="6" s="1"/>
  <c r="G25" i="6"/>
  <c r="G28" i="6" s="1"/>
  <c r="I25" i="5"/>
  <c r="H25" i="6"/>
  <c r="H28" i="6" s="1"/>
  <c r="F25" i="6"/>
  <c r="O25" i="6"/>
  <c r="O28" i="6" s="1"/>
  <c r="D14" i="6"/>
  <c r="I25" i="6"/>
  <c r="D24" i="6"/>
  <c r="K25" i="5"/>
  <c r="J25" i="5"/>
  <c r="G25" i="5"/>
  <c r="G28" i="5" s="1"/>
  <c r="H25" i="5"/>
  <c r="M25" i="5"/>
  <c r="D14" i="5"/>
  <c r="D25" i="5" s="1"/>
  <c r="F25" i="5"/>
  <c r="D25" i="6" l="1"/>
  <c r="D28" i="6" s="1"/>
  <c r="F28" i="6"/>
  <c r="H28" i="5"/>
  <c r="J28" i="5"/>
  <c r="I28" i="5"/>
  <c r="M28" i="5"/>
  <c r="K28" i="5"/>
  <c r="C24" i="5"/>
  <c r="C14" i="6"/>
  <c r="C24" i="6"/>
  <c r="I28" i="6"/>
  <c r="D28" i="5"/>
  <c r="C14" i="5"/>
  <c r="F28" i="5"/>
  <c r="E24" i="5" l="1"/>
  <c r="L24" i="5"/>
  <c r="N24" i="6"/>
  <c r="L24" i="6"/>
  <c r="P24" i="6"/>
  <c r="R24" i="6"/>
  <c r="J24" i="6"/>
  <c r="N14" i="6"/>
  <c r="C25" i="6"/>
  <c r="R14" i="6"/>
  <c r="J14" i="6"/>
  <c r="L14" i="6"/>
  <c r="P14" i="6"/>
  <c r="E14" i="6"/>
  <c r="E24" i="6"/>
  <c r="C25" i="5"/>
  <c r="N14" i="5"/>
  <c r="L14" i="5"/>
  <c r="E14" i="5"/>
  <c r="B3" i="8" l="1"/>
  <c r="C28" i="6"/>
  <c r="N25" i="6"/>
  <c r="L25" i="6"/>
  <c r="R25" i="6"/>
  <c r="P25" i="6"/>
  <c r="J25" i="6"/>
  <c r="E25" i="6"/>
  <c r="C28" i="5"/>
  <c r="L25" i="5"/>
  <c r="C6" i="8" l="1"/>
  <c r="C5" i="8"/>
  <c r="E13" i="8"/>
  <c r="E18" i="8"/>
  <c r="E10" i="8"/>
  <c r="E22" i="8"/>
  <c r="E9" i="8"/>
  <c r="E12" i="8"/>
  <c r="E11" i="8"/>
  <c r="E16" i="8"/>
  <c r="E17" i="8"/>
  <c r="R28" i="6"/>
  <c r="N28" i="6"/>
  <c r="L28" i="6"/>
  <c r="P28" i="6"/>
  <c r="E28" i="6"/>
  <c r="J28" i="6"/>
  <c r="Q21" i="3" l="1"/>
  <c r="Q24" i="3" s="1"/>
  <c r="O21" i="3"/>
  <c r="M21" i="3"/>
  <c r="K21" i="3"/>
  <c r="K24" i="3" s="1"/>
  <c r="I21" i="3"/>
  <c r="H21" i="3"/>
  <c r="H24" i="3" s="1"/>
  <c r="G21" i="3"/>
  <c r="G24" i="3" s="1"/>
  <c r="F24" i="3"/>
  <c r="Q21" i="2"/>
  <c r="P21" i="2"/>
  <c r="O21" i="2"/>
  <c r="N24" i="2"/>
  <c r="M24" i="2"/>
  <c r="G24" i="2"/>
  <c r="J24" i="2" l="1"/>
  <c r="I24" i="2"/>
  <c r="I24" i="3"/>
  <c r="H24" i="2"/>
  <c r="O24" i="2"/>
  <c r="P24" i="2"/>
  <c r="Q24" i="2"/>
  <c r="M24" i="3"/>
  <c r="O24" i="3"/>
  <c r="D21" i="3"/>
  <c r="K21" i="2"/>
  <c r="K24" i="2" s="1"/>
  <c r="D21" i="2"/>
  <c r="D24" i="2" s="1"/>
  <c r="F24" i="2" l="1"/>
  <c r="C21" i="3"/>
  <c r="J21" i="3" s="1"/>
  <c r="D24" i="3"/>
  <c r="C24" i="2" l="1"/>
  <c r="E24" i="2" s="1"/>
  <c r="C24" i="3"/>
  <c r="N21" i="3"/>
  <c r="P21" i="3"/>
  <c r="L21" i="3"/>
  <c r="E21" i="3"/>
  <c r="L21" i="2"/>
  <c r="E21" i="2"/>
  <c r="R21" i="2"/>
  <c r="E24" i="3" l="1"/>
  <c r="R24" i="3"/>
  <c r="B5" i="9"/>
  <c r="L24" i="3"/>
  <c r="J24" i="3"/>
  <c r="P24" i="3"/>
  <c r="N24" i="3"/>
  <c r="R24" i="2"/>
  <c r="L24" i="2"/>
  <c r="C8" i="9" l="1"/>
  <c r="E20" i="9"/>
  <c r="E14" i="9"/>
  <c r="C7" i="9"/>
  <c r="E11" i="9"/>
  <c r="E24" i="9"/>
  <c r="E12" i="9"/>
  <c r="E19" i="9"/>
  <c r="E21" i="9"/>
  <c r="E18" i="9"/>
  <c r="E13" i="9"/>
  <c r="E15" i="9"/>
</calcChain>
</file>

<file path=xl/comments1.xml><?xml version="1.0" encoding="utf-8"?>
<comments xmlns="http://schemas.openxmlformats.org/spreadsheetml/2006/main">
  <authors>
    <author>Guna Plakane</author>
  </authors>
  <commentList>
    <comment ref="P6" authorId="0" shapeId="0">
      <text>
        <r>
          <rPr>
            <b/>
            <sz val="9"/>
            <color rgb="FF000000"/>
            <rFont val="Tahoma"/>
            <family val="2"/>
          </rPr>
          <t>Guna Plakane:</t>
        </r>
        <r>
          <rPr>
            <sz val="9"/>
            <color rgb="FF000000"/>
            <rFont val="Tahoma"/>
            <family val="2"/>
          </rPr>
          <t xml:space="preserve">
</t>
        </r>
        <r>
          <rPr>
            <sz val="9"/>
            <color rgb="FF000000"/>
            <rFont val="Tahoma"/>
            <family val="2"/>
          </rPr>
          <t xml:space="preserve">Tajā skaitā ieņēmumi no līgumdarbiem ar LR juridiskām personām 679 847.99 EUR
</t>
        </r>
      </text>
    </comment>
    <comment ref="Q6" authorId="0" shapeId="0">
      <text>
        <r>
          <rPr>
            <b/>
            <sz val="9"/>
            <color indexed="81"/>
            <rFont val="Tahoma"/>
            <charset val="1"/>
          </rPr>
          <t>Guna Plakane:</t>
        </r>
        <r>
          <rPr>
            <sz val="9"/>
            <color indexed="81"/>
            <rFont val="Tahoma"/>
            <charset val="1"/>
          </rPr>
          <t xml:space="preserve">
Tajā skaitā pieprasījuma noguldījumi un aizņēmumi 23420549,22 EUR</t>
        </r>
      </text>
    </comment>
    <comment ref="P7" authorId="0" shapeId="0">
      <text>
        <r>
          <rPr>
            <b/>
            <sz val="9"/>
            <color rgb="FF000000"/>
            <rFont val="Tahoma"/>
            <family val="2"/>
          </rPr>
          <t>Guna Plakane:</t>
        </r>
        <r>
          <rPr>
            <sz val="9"/>
            <color rgb="FF000000"/>
            <rFont val="Tahoma"/>
            <family val="2"/>
          </rPr>
          <t xml:space="preserve">
</t>
        </r>
        <r>
          <rPr>
            <sz val="9"/>
            <color rgb="FF000000"/>
            <rFont val="Tahoma"/>
            <family val="2"/>
          </rPr>
          <t xml:space="preserve">Tajā skaitā ieņēmumi no līgumdarbiem ar LR juridiskām personām 2306362 EUR
</t>
        </r>
      </text>
    </comment>
    <comment ref="P8" authorId="0" shapeId="0">
      <text>
        <r>
          <rPr>
            <b/>
            <sz val="9"/>
            <color rgb="FF000000"/>
            <rFont val="Tahoma"/>
            <family val="2"/>
          </rPr>
          <t>Guna Plakane:</t>
        </r>
        <r>
          <rPr>
            <sz val="9"/>
            <color rgb="FF000000"/>
            <rFont val="Tahoma"/>
            <family val="2"/>
          </rPr>
          <t xml:space="preserve">
</t>
        </r>
        <r>
          <rPr>
            <sz val="9"/>
            <color rgb="FF000000"/>
            <rFont val="Tahoma"/>
            <family val="2"/>
          </rPr>
          <t>Tajā skaitā ieņēmumi no līgumdarbiem ar LR juridiskajām personām 494051 EUR</t>
        </r>
      </text>
    </comment>
    <comment ref="P9" authorId="0" shapeId="0">
      <text>
        <r>
          <rPr>
            <b/>
            <sz val="9"/>
            <color rgb="FF000000"/>
            <rFont val="Tahoma"/>
            <family val="2"/>
          </rPr>
          <t>Guna Plakane:</t>
        </r>
        <r>
          <rPr>
            <sz val="9"/>
            <color rgb="FF000000"/>
            <rFont val="Tahoma"/>
            <family val="2"/>
          </rPr>
          <t xml:space="preserve">
</t>
        </r>
        <r>
          <rPr>
            <sz val="9"/>
            <color rgb="FF000000"/>
            <rFont val="Tahoma"/>
            <family val="2"/>
          </rPr>
          <t>Tajā skaitā ieņēmumi no līgumdarbiem ar LR juridiskajām personām 135795 EUR</t>
        </r>
      </text>
    </comment>
    <comment ref="P10" authorId="0" shapeId="0">
      <text>
        <r>
          <rPr>
            <b/>
            <sz val="9"/>
            <color rgb="FF000000"/>
            <rFont val="Tahoma"/>
            <family val="2"/>
          </rPr>
          <t>Guna Plakane:</t>
        </r>
        <r>
          <rPr>
            <sz val="9"/>
            <color rgb="FF000000"/>
            <rFont val="Tahoma"/>
            <family val="2"/>
          </rPr>
          <t xml:space="preserve">
</t>
        </r>
        <r>
          <rPr>
            <sz val="9"/>
            <color rgb="FF000000"/>
            <rFont val="Tahoma"/>
            <family val="2"/>
          </rPr>
          <t>Tajā skaitā ieņēmumi no līgumdarbiem ar LR juridiskajām personām 520485 EUR</t>
        </r>
      </text>
    </comment>
    <comment ref="P11" authorId="0" shapeId="0">
      <text>
        <r>
          <rPr>
            <b/>
            <sz val="9"/>
            <color rgb="FF000000"/>
            <rFont val="Tahoma"/>
            <family val="2"/>
          </rPr>
          <t>Guna Plakane:</t>
        </r>
        <r>
          <rPr>
            <sz val="9"/>
            <color rgb="FF000000"/>
            <rFont val="Tahoma"/>
            <family val="2"/>
          </rPr>
          <t xml:space="preserve">
</t>
        </r>
        <r>
          <rPr>
            <sz val="9"/>
            <color rgb="FF000000"/>
            <rFont val="Tahoma"/>
            <family val="2"/>
          </rPr>
          <t>Tajā skaitā ieņēmumi no līgumdarbiem ar LR juridiskajām personām 58820 EUR</t>
        </r>
      </text>
    </comment>
    <comment ref="P12" authorId="0" shapeId="0">
      <text>
        <r>
          <rPr>
            <b/>
            <sz val="9"/>
            <color rgb="FF000000"/>
            <rFont val="Tahoma"/>
            <family val="2"/>
          </rPr>
          <t>Guna Plakane:</t>
        </r>
        <r>
          <rPr>
            <sz val="9"/>
            <color rgb="FF000000"/>
            <rFont val="Tahoma"/>
            <family val="2"/>
          </rPr>
          <t xml:space="preserve">
</t>
        </r>
        <r>
          <rPr>
            <sz val="9"/>
            <color rgb="FF000000"/>
            <rFont val="Tahoma"/>
            <family val="2"/>
          </rPr>
          <t>Tajā skaitā ieņēmumi no līgumdarbiem ar LR juridiskajām personām 101006.5 EUR</t>
        </r>
      </text>
    </comment>
    <comment ref="P16" authorId="0" shapeId="0">
      <text>
        <r>
          <rPr>
            <b/>
            <sz val="9"/>
            <color rgb="FF000000"/>
            <rFont val="Tahoma"/>
            <family val="2"/>
          </rPr>
          <t>Guna Plakane:</t>
        </r>
        <r>
          <rPr>
            <sz val="9"/>
            <color rgb="FF000000"/>
            <rFont val="Tahoma"/>
            <family val="2"/>
          </rPr>
          <t xml:space="preserve">
</t>
        </r>
        <r>
          <rPr>
            <sz val="9"/>
            <color rgb="FF000000"/>
            <rFont val="Tahoma"/>
            <family val="2"/>
          </rPr>
          <t>Tajā skaitā ieņēmumi no līgumdarbiem ar LR juridiskajām personām 7200 EUR</t>
        </r>
      </text>
    </comment>
    <comment ref="P17" authorId="0" shapeId="0">
      <text>
        <r>
          <rPr>
            <b/>
            <sz val="9"/>
            <color rgb="FF000000"/>
            <rFont val="Tahoma"/>
            <family val="2"/>
          </rPr>
          <t>Guna Plakane:</t>
        </r>
        <r>
          <rPr>
            <sz val="9"/>
            <color rgb="FF000000"/>
            <rFont val="Tahoma"/>
            <family val="2"/>
          </rPr>
          <t xml:space="preserve">
</t>
        </r>
        <r>
          <rPr>
            <sz val="9"/>
            <color rgb="FF000000"/>
            <rFont val="Tahoma"/>
            <family val="2"/>
          </rPr>
          <t>Tajā skaitā ieņēmumi no līgumdarbiem ar LR juridiskajām personām 14474 EUR</t>
        </r>
      </text>
    </comment>
    <comment ref="P18" authorId="0" shapeId="0">
      <text>
        <r>
          <rPr>
            <b/>
            <sz val="9"/>
            <color rgb="FF000000"/>
            <rFont val="Tahoma"/>
            <family val="2"/>
          </rPr>
          <t>Guna Plakane:</t>
        </r>
        <r>
          <rPr>
            <sz val="9"/>
            <color rgb="FF000000"/>
            <rFont val="Tahoma"/>
            <family val="2"/>
          </rPr>
          <t xml:space="preserve">
</t>
        </r>
        <r>
          <rPr>
            <sz val="9"/>
            <color rgb="FF000000"/>
            <rFont val="Tahoma"/>
            <family val="2"/>
          </rPr>
          <t>Tajā skaitā ieņēmumi no līgumdarbiem ar LR juridiskajām personām 35090 EUR</t>
        </r>
      </text>
    </comment>
    <comment ref="P19" authorId="0" shapeId="0">
      <text>
        <r>
          <rPr>
            <b/>
            <sz val="9"/>
            <color rgb="FF000000"/>
            <rFont val="Tahoma"/>
            <family val="2"/>
          </rPr>
          <t>Guna Plakane:</t>
        </r>
        <r>
          <rPr>
            <sz val="9"/>
            <color rgb="FF000000"/>
            <rFont val="Tahoma"/>
            <family val="2"/>
          </rPr>
          <t xml:space="preserve">
</t>
        </r>
        <r>
          <rPr>
            <sz val="9"/>
            <color rgb="FF000000"/>
            <rFont val="Tahoma"/>
            <family val="2"/>
          </rPr>
          <t>Tajā skaitā ieņēmumi no līgumdarbiem ar LR juridiskajām personām 87091 EUR</t>
        </r>
      </text>
    </comment>
  </commentList>
</comments>
</file>

<file path=xl/comments2.xml><?xml version="1.0" encoding="utf-8"?>
<comments xmlns="http://schemas.openxmlformats.org/spreadsheetml/2006/main">
  <authors>
    <author>Guna Plakane</author>
  </authors>
  <commentList>
    <comment ref="Q6" authorId="0" shapeId="0">
      <text>
        <r>
          <rPr>
            <b/>
            <sz val="9"/>
            <color rgb="FF000000"/>
            <rFont val="Tahoma"/>
            <family val="2"/>
          </rPr>
          <t>Guna Plakane:</t>
        </r>
        <r>
          <rPr>
            <sz val="9"/>
            <color rgb="FF000000"/>
            <rFont val="Tahoma"/>
            <family val="2"/>
          </rPr>
          <t xml:space="preserve">
</t>
        </r>
        <r>
          <rPr>
            <sz val="9"/>
            <color rgb="FF000000"/>
            <rFont val="Tahoma"/>
            <family val="2"/>
          </rPr>
          <t>Tajā skaitā subsīdijas un dotācijas 2 211 024.87 EUR</t>
        </r>
      </text>
    </comment>
    <comment ref="Q7" authorId="0" shapeId="0">
      <text>
        <r>
          <rPr>
            <b/>
            <sz val="9"/>
            <color rgb="FF000000"/>
            <rFont val="Tahoma"/>
            <family val="2"/>
          </rPr>
          <t>Guna Plakane:</t>
        </r>
        <r>
          <rPr>
            <sz val="9"/>
            <color rgb="FF000000"/>
            <rFont val="Tahoma"/>
            <family val="2"/>
          </rPr>
          <t xml:space="preserve">
</t>
        </r>
        <r>
          <rPr>
            <sz val="9"/>
            <color rgb="FF000000"/>
            <rFont val="Tahoma"/>
            <family val="2"/>
          </rPr>
          <t>Tajā skaitā subsīdijas un dotācijas 802 498 EUR</t>
        </r>
      </text>
    </comment>
    <comment ref="Q8" authorId="0" shapeId="0">
      <text>
        <r>
          <rPr>
            <b/>
            <sz val="9"/>
            <color rgb="FF000000"/>
            <rFont val="Tahoma"/>
            <family val="2"/>
          </rPr>
          <t>Guna Plakane:</t>
        </r>
        <r>
          <rPr>
            <sz val="9"/>
            <color rgb="FF000000"/>
            <rFont val="Tahoma"/>
            <family val="2"/>
          </rPr>
          <t xml:space="preserve">
</t>
        </r>
        <r>
          <rPr>
            <sz val="9"/>
            <color rgb="FF000000"/>
            <rFont val="Tahoma"/>
            <family val="2"/>
          </rPr>
          <t>Tajā skaitā subsīdijas un dotācijas 705992 EUR</t>
        </r>
      </text>
    </comment>
    <comment ref="Q10" authorId="0" shapeId="0">
      <text>
        <r>
          <rPr>
            <b/>
            <sz val="9"/>
            <color rgb="FF000000"/>
            <rFont val="Tahoma"/>
            <family val="2"/>
          </rPr>
          <t>Guna Plakane:</t>
        </r>
        <r>
          <rPr>
            <sz val="9"/>
            <color rgb="FF000000"/>
            <rFont val="Tahoma"/>
            <family val="2"/>
          </rPr>
          <t xml:space="preserve">
</t>
        </r>
        <r>
          <rPr>
            <sz val="9"/>
            <color rgb="FF000000"/>
            <rFont val="Tahoma"/>
            <family val="2"/>
          </rPr>
          <t>Tajā skaitā subsīdijas un dotācijas 259061 EUR</t>
        </r>
      </text>
    </comment>
    <comment ref="Q13" authorId="0" shapeId="0">
      <text>
        <r>
          <rPr>
            <b/>
            <sz val="9"/>
            <color rgb="FF000000"/>
            <rFont val="Tahoma"/>
            <family val="2"/>
          </rPr>
          <t>Guna Plakane:</t>
        </r>
        <r>
          <rPr>
            <sz val="9"/>
            <color rgb="FF000000"/>
            <rFont val="Tahoma"/>
            <family val="2"/>
          </rPr>
          <t xml:space="preserve">
</t>
        </r>
        <r>
          <rPr>
            <sz val="9"/>
            <color rgb="FF000000"/>
            <rFont val="Tahoma"/>
            <family val="2"/>
          </rPr>
          <t>Tajā skaitā procentu izdevumi 3340.75 EUR</t>
        </r>
      </text>
    </comment>
    <comment ref="Q18" authorId="0" shapeId="0">
      <text>
        <r>
          <rPr>
            <b/>
            <sz val="9"/>
            <color rgb="FF000000"/>
            <rFont val="Tahoma"/>
            <family val="2"/>
          </rPr>
          <t>Guna Plakane:</t>
        </r>
        <r>
          <rPr>
            <sz val="9"/>
            <color rgb="FF000000"/>
            <rFont val="Tahoma"/>
            <family val="2"/>
          </rPr>
          <t xml:space="preserve">
</t>
        </r>
        <r>
          <rPr>
            <sz val="9"/>
            <color rgb="FF000000"/>
            <rFont val="Tahoma"/>
            <family val="2"/>
          </rPr>
          <t>Tajā skaitā subsīdijas un dotācijas 205954 EUR; procentu izdevumi 2340 EUR</t>
        </r>
      </text>
    </comment>
  </commentList>
</comments>
</file>

<file path=xl/comments3.xml><?xml version="1.0" encoding="utf-8"?>
<comments xmlns="http://schemas.openxmlformats.org/spreadsheetml/2006/main">
  <authors>
    <author>Guna Plakane</author>
  </authors>
  <commentList>
    <comment ref="Q12" authorId="0" shapeId="0">
      <text>
        <r>
          <rPr>
            <b/>
            <sz val="9"/>
            <color rgb="FF000000"/>
            <rFont val="Tahoma"/>
            <family val="2"/>
          </rPr>
          <t>Guna Plakane:</t>
        </r>
        <r>
          <rPr>
            <sz val="9"/>
            <color rgb="FF000000"/>
            <rFont val="Tahoma"/>
            <family val="2"/>
          </rPr>
          <t xml:space="preserve">
</t>
        </r>
        <r>
          <rPr>
            <sz val="9"/>
            <color rgb="FF000000"/>
            <rFont val="Tahoma"/>
            <family val="2"/>
          </rPr>
          <t>Tajā skaitā subsīdijas un dotācijas 11 960 EUR</t>
        </r>
      </text>
    </comment>
    <comment ref="Q19" authorId="0" shapeId="0">
      <text>
        <r>
          <rPr>
            <b/>
            <sz val="9"/>
            <color rgb="FF000000"/>
            <rFont val="Tahoma"/>
            <family val="2"/>
          </rPr>
          <t>Guna Plakane:</t>
        </r>
        <r>
          <rPr>
            <sz val="9"/>
            <color rgb="FF000000"/>
            <rFont val="Tahoma"/>
            <family val="2"/>
          </rPr>
          <t xml:space="preserve">
</t>
        </r>
        <r>
          <rPr>
            <sz val="9"/>
            <color rgb="FF000000"/>
            <rFont val="Tahoma"/>
            <family val="2"/>
          </rPr>
          <t>Tajā skaitā darba samaksa par dežūrmaiņām (izbraukumi uz ugunsgrēku dzēšanu un glābšanas darbiem) 287745 EUR</t>
        </r>
      </text>
    </comment>
  </commentList>
</comments>
</file>

<file path=xl/sharedStrings.xml><?xml version="1.0" encoding="utf-8"?>
<sst xmlns="http://schemas.openxmlformats.org/spreadsheetml/2006/main" count="820" uniqueCount="319">
  <si>
    <t>Nr.p.k.</t>
  </si>
  <si>
    <t>Augstskola</t>
  </si>
  <si>
    <t>FINANSĒJUMS KOPĀ</t>
  </si>
  <si>
    <t>FINANSĒJUMS STUDIJĀM</t>
  </si>
  <si>
    <t>FINANSĒJUMS ZINĀTNEI</t>
  </si>
  <si>
    <t>CITI IEŅĒMUMI</t>
  </si>
  <si>
    <t>Finansējums studijām KOPĀ</t>
  </si>
  <si>
    <t>Valsts budžeta dotācija</t>
  </si>
  <si>
    <t>Studiju maksa</t>
  </si>
  <si>
    <t>Starptaut. finans. studijām</t>
  </si>
  <si>
    <t>Finansējums zinātnei KOPĀ</t>
  </si>
  <si>
    <t>Starptautiskais finansējums</t>
  </si>
  <si>
    <t>euro</t>
  </si>
  <si>
    <t>% no kopējiem izdevumiem</t>
  </si>
  <si>
    <t>Kopā</t>
  </si>
  <si>
    <t>t.sk. ES struktūrfondu līdzfinans.stud.</t>
  </si>
  <si>
    <t>t.sk. ES struktūrfondu līdzfinans.zin.</t>
  </si>
  <si>
    <t>LU</t>
  </si>
  <si>
    <t>RTU</t>
  </si>
  <si>
    <t>LLU</t>
  </si>
  <si>
    <t>DU</t>
  </si>
  <si>
    <t>RSU</t>
  </si>
  <si>
    <t>LiepU</t>
  </si>
  <si>
    <t>LKA</t>
  </si>
  <si>
    <t>LMA</t>
  </si>
  <si>
    <t>JVLMA</t>
  </si>
  <si>
    <t>LSPA</t>
  </si>
  <si>
    <t>LJA</t>
  </si>
  <si>
    <t>RTA</t>
  </si>
  <si>
    <t>VeA</t>
  </si>
  <si>
    <t>ViA</t>
  </si>
  <si>
    <t>BA</t>
  </si>
  <si>
    <t>KOPĀ valsts augstskolās</t>
  </si>
  <si>
    <t>Augstskolās kopā</t>
  </si>
  <si>
    <t>% no kopējiem ieņēmumiem</t>
  </si>
  <si>
    <t>IZDEVUMI KOPĀ</t>
  </si>
  <si>
    <t>Darba samaksa</t>
  </si>
  <si>
    <t>Sociālās apdrošināšanas iemaksas</t>
  </si>
  <si>
    <t>Preces un pakalpojumi</t>
  </si>
  <si>
    <t>Pamatkapitāla veidošana</t>
  </si>
  <si>
    <t>Stipendijas, transporta kompensācijas</t>
  </si>
  <si>
    <t>Citi izdevumi</t>
  </si>
  <si>
    <t>akad. pers.</t>
  </si>
  <si>
    <t>admin. pers.</t>
  </si>
  <si>
    <t>vispār. pers.</t>
  </si>
  <si>
    <t>I Valsts augstskolas</t>
  </si>
  <si>
    <t>Citi ieņēmumi studijām</t>
  </si>
  <si>
    <t>Koledža</t>
  </si>
  <si>
    <t>LU RMK</t>
  </si>
  <si>
    <t>LU R1MK</t>
  </si>
  <si>
    <t>RTU OTK</t>
  </si>
  <si>
    <t>RSU SKMK</t>
  </si>
  <si>
    <t>LKA LKK</t>
  </si>
  <si>
    <t>DU DMK</t>
  </si>
  <si>
    <t>KOPĀ augstskolu aģentūrās</t>
  </si>
  <si>
    <t>III Valsts koledžas</t>
  </si>
  <si>
    <t>RCK</t>
  </si>
  <si>
    <t>RTK</t>
  </si>
  <si>
    <t>LJK</t>
  </si>
  <si>
    <t>UCAK</t>
  </si>
  <si>
    <t>JAK</t>
  </si>
  <si>
    <t>SIVA</t>
  </si>
  <si>
    <t>VRK</t>
  </si>
  <si>
    <t>VPK</t>
  </si>
  <si>
    <t>KOPĀ valsts koledžās</t>
  </si>
  <si>
    <t xml:space="preserve">KOPĀ augstskolu aģentūrās un valsts koledžās </t>
  </si>
  <si>
    <t>Koledžās KOPĀ</t>
  </si>
  <si>
    <t>KOPĀ augstskolu aģentūrās un valsts koledžās</t>
  </si>
  <si>
    <t>Koledžās kopā</t>
  </si>
  <si>
    <t>Augstskolu ieņēmumi kopā</t>
  </si>
  <si>
    <t>Tajā skaitā:</t>
  </si>
  <si>
    <t>Valsts augstskolās</t>
  </si>
  <si>
    <t>Juridisko personu dibinātajās augstskolās</t>
  </si>
  <si>
    <t>Finansējums studijām augstskolās</t>
  </si>
  <si>
    <t>KOPĀ</t>
  </si>
  <si>
    <t>Finansējums studijām augstākās izglītības iestādēs KOPĀ</t>
  </si>
  <si>
    <t>Valsts budžeta dotācija (ieskaitot ES struktūrfondu līdzfinans.)</t>
  </si>
  <si>
    <t>Ieņēmumi no studiju maksas</t>
  </si>
  <si>
    <t>Starptautiskais finansējums studijām</t>
  </si>
  <si>
    <t>Finansējums zinātnei augstskolās</t>
  </si>
  <si>
    <t>Finansējums zinātnei augstākās izglītības iestādēs KOPĀ</t>
  </si>
  <si>
    <t>Valsts budžeta finansējums (ieskaitot ES struktūrfondu līdzfinans.)</t>
  </si>
  <si>
    <t>Cits finansējums</t>
  </si>
  <si>
    <t>Koledžu ieņēmumi kopā</t>
  </si>
  <si>
    <t>Valsts koledžās un augstskolu aģentūrās</t>
  </si>
  <si>
    <t>Finansējums studijām koledžās</t>
  </si>
  <si>
    <t>Finansējums zinātnei koledžās</t>
  </si>
  <si>
    <t>Augstākās izglītības iestāžu ieņēmumi kopā</t>
  </si>
  <si>
    <t>Valsts augstskolās, koledžās</t>
  </si>
  <si>
    <t>Finansējums studijām augstākās izglītības iestādēs</t>
  </si>
  <si>
    <t>Finansējums zinātnei augstākās izglītības iestādēs</t>
  </si>
  <si>
    <t>Koledžas</t>
  </si>
  <si>
    <t>% no izdevumiem darba samaksai</t>
  </si>
  <si>
    <t>Nr. p.k.</t>
  </si>
  <si>
    <t>Augstskola / koledža</t>
  </si>
  <si>
    <t>2015. gads</t>
  </si>
  <si>
    <t>2016. gads</t>
  </si>
  <si>
    <t>2017. gads</t>
  </si>
  <si>
    <t>2018. gads</t>
  </si>
  <si>
    <t>LU*</t>
  </si>
  <si>
    <t>RSU*</t>
  </si>
  <si>
    <t>RPIVA</t>
  </si>
  <si>
    <t>2020. gads</t>
  </si>
  <si>
    <t>2019. gads</t>
  </si>
  <si>
    <t>2.1. Valsts budžeta finansēto studiju vietu skaita kopsavilkums pilna laika programmās</t>
  </si>
  <si>
    <t xml:space="preserve">Studiju programmas </t>
  </si>
  <si>
    <t>Augstskolas</t>
  </si>
  <si>
    <t xml:space="preserve">VeA </t>
  </si>
  <si>
    <t>BAT</t>
  </si>
  <si>
    <t>Doktora studijas</t>
  </si>
  <si>
    <t>Augstskolās KOPĀ</t>
  </si>
  <si>
    <t>Pamatstudijas (koledžu programmas)*</t>
  </si>
  <si>
    <t>Augstskolās un koledžās KOPĀ</t>
  </si>
  <si>
    <t>Nr.p.k</t>
  </si>
  <si>
    <t>Izglītības tematiskā grupa</t>
  </si>
  <si>
    <t>Izglītības tematiskā joma</t>
  </si>
  <si>
    <t>1.</t>
  </si>
  <si>
    <t>Izglītība</t>
  </si>
  <si>
    <t>Pedagogu izglītība un izglītības zinātnes</t>
  </si>
  <si>
    <t>2.</t>
  </si>
  <si>
    <t>Humanitārās zinātnes un māksla</t>
  </si>
  <si>
    <t>Mākslas</t>
  </si>
  <si>
    <t>Humanitārās zinātnes</t>
  </si>
  <si>
    <t>3.</t>
  </si>
  <si>
    <t>Sociālās zinātnes, komerczinības un tiesības</t>
  </si>
  <si>
    <t>Sociālās un cilvēkrīcības zinātnes</t>
  </si>
  <si>
    <t>Informācijas un komunikācijas zinātnes</t>
  </si>
  <si>
    <t>Komerczinības un administrēšana</t>
  </si>
  <si>
    <t>Tiesību zinātne</t>
  </si>
  <si>
    <t>4.</t>
  </si>
  <si>
    <t>Dabaszinātnes, matemātika un informācijas tehnoloģijas</t>
  </si>
  <si>
    <t>Dzīvās dabas zinātnes</t>
  </si>
  <si>
    <t>Fizikālās zinātnes</t>
  </si>
  <si>
    <t>Matemātika un statistika</t>
  </si>
  <si>
    <t>Datorika</t>
  </si>
  <si>
    <t>5.</t>
  </si>
  <si>
    <t>Inženierzinātnes, ražošana un būvniecība</t>
  </si>
  <si>
    <t>Inženierzinātnes un tehnoloģijas</t>
  </si>
  <si>
    <t>Ražošana un pārstrāde</t>
  </si>
  <si>
    <t>Arhitektūra un būvniecība</t>
  </si>
  <si>
    <t>6.</t>
  </si>
  <si>
    <t>Lauksaimniecība</t>
  </si>
  <si>
    <t>Lauksaimniecība, mežsaimniecība un zivsaimniecība</t>
  </si>
  <si>
    <t>Veterinārija</t>
  </si>
  <si>
    <t>7.</t>
  </si>
  <si>
    <t>Veselības aprūpe un sociālā labklājība</t>
  </si>
  <si>
    <t>Veselības aprūpe</t>
  </si>
  <si>
    <t>Sociālā labklājība</t>
  </si>
  <si>
    <t>8.</t>
  </si>
  <si>
    <t>Pakalpojumi</t>
  </si>
  <si>
    <t>Individuālie pakalpojumi</t>
  </si>
  <si>
    <t>Transporta pakalpojumi</t>
  </si>
  <si>
    <t>Vides aizsardzība</t>
  </si>
  <si>
    <t>Civilā un militārā aizsardzība</t>
  </si>
  <si>
    <t>Tem.gr.</t>
  </si>
  <si>
    <t>Pedagogu izglītība un izglīt. zin.</t>
  </si>
  <si>
    <t>Mūzika, horeogrāfija, audio-vizuālā mediju māksla, dizains</t>
  </si>
  <si>
    <t xml:space="preserve">Humanitārās zinātnes </t>
  </si>
  <si>
    <t>Informācijas un komunikācijas zin.</t>
  </si>
  <si>
    <t xml:space="preserve">Matemātika un statistika </t>
  </si>
  <si>
    <t>Lauksaimn., mežsaimn., zivsaimn.</t>
  </si>
  <si>
    <t xml:space="preserve">Civilā un militārā aizsardzība </t>
  </si>
  <si>
    <t>Pamatstudijas (koledžas, bakalaura un profesionālās programmas)*</t>
  </si>
  <si>
    <t>Augstākā līmeņa studijas (maģistra, profesionālā maģistra programmas un 2.līmeņa programmas)*</t>
  </si>
  <si>
    <t>1. AUGSTĀKĀS IZGLĪTĪBAS FINANSĒJUMS 2021. GADĀ</t>
  </si>
  <si>
    <t>1.2.  Koledžu finansējums 2021. gadā. Kopsavilkums.</t>
  </si>
  <si>
    <t>1.3. Augstskolu finansējums 2021. gadā (eiro)</t>
  </si>
  <si>
    <t>1.4. Koledžu finansējums 2021. gadā (eiro)</t>
  </si>
  <si>
    <t>1.6. Augstskolu izdevumi 2021. gadā (eiro)</t>
  </si>
  <si>
    <t>1.7. Koledžu izdevumi 2021. gadā (eiro)</t>
  </si>
  <si>
    <t>1.8. Augstskolu izdevumi 2021. gadā (eiro) darba samaksai</t>
  </si>
  <si>
    <t>LLU MK</t>
  </si>
  <si>
    <t>2021. gads</t>
  </si>
  <si>
    <t>-</t>
  </si>
  <si>
    <t>2. VALSTS BUDŽETA FINANSĒTO STUDIJU VIETU SKAITS AUGSTSKOLĀS UN KOLEDŽĀS 2021. GADĀ</t>
  </si>
  <si>
    <t>DU no 01.01.2021</t>
  </si>
  <si>
    <t>DU no 01.09.2021</t>
  </si>
  <si>
    <t>LU no 01.01.2021</t>
  </si>
  <si>
    <t>LU no 01.09.2021</t>
  </si>
  <si>
    <t>LiepU no 01.01.2021</t>
  </si>
  <si>
    <t>LiepU no 01.09.2021</t>
  </si>
  <si>
    <t>RTA no 01.01.2021</t>
  </si>
  <si>
    <t>RTA no 01.09.2021</t>
  </si>
  <si>
    <t xml:space="preserve">JVLMA </t>
  </si>
  <si>
    <t>LMA no 01.01.2021</t>
  </si>
  <si>
    <t>LMA no 01.09.2021</t>
  </si>
  <si>
    <t>LKA no 01.01.2021</t>
  </si>
  <si>
    <t>LKA no 01.09.2021</t>
  </si>
  <si>
    <r>
      <t xml:space="preserve">2021. gadā no valsts budžeta līdzekļiem finansēto studiju vietu skaits augstskolās </t>
    </r>
    <r>
      <rPr>
        <b/>
        <i/>
        <sz val="12"/>
        <color rgb="FF553066"/>
        <rFont val="Calibri"/>
        <family val="2"/>
        <charset val="186"/>
        <scheme val="minor"/>
      </rPr>
      <t>bakalaura un profesionālajās studiju programmās</t>
    </r>
  </si>
  <si>
    <t>Tiesību zinātnes</t>
  </si>
  <si>
    <t>KOPĀ no 01.01.2021</t>
  </si>
  <si>
    <t>KOPĀ no 01.09.2021</t>
  </si>
  <si>
    <r>
      <t>2021. gadā no valsts budžeta līdzekļiem finansēto studiju vietu skaits augstskolās maģistra</t>
    </r>
    <r>
      <rPr>
        <b/>
        <i/>
        <sz val="12"/>
        <color rgb="FF553066"/>
        <rFont val="Calibri"/>
        <family val="2"/>
        <charset val="186"/>
        <scheme val="minor"/>
      </rPr>
      <t xml:space="preserve"> studiju programmās</t>
    </r>
  </si>
  <si>
    <t>LMA      no 01.01.2021</t>
  </si>
  <si>
    <t>LMA      no 01.09.2021</t>
  </si>
  <si>
    <t>LKA      no 01.01.20201</t>
  </si>
  <si>
    <t>LKA      no 01.09.2021</t>
  </si>
  <si>
    <t>KOPĀ        no 01.01.2021</t>
  </si>
  <si>
    <t>KOPĀ        no 01.09.2021</t>
  </si>
  <si>
    <r>
      <t xml:space="preserve">2021. gadā no valsts budžeta līdzekļiem finansēto studiju vietu skaits augstskolās </t>
    </r>
    <r>
      <rPr>
        <b/>
        <i/>
        <sz val="12"/>
        <color rgb="FF553066"/>
        <rFont val="Calibri"/>
        <family val="2"/>
        <charset val="186"/>
        <scheme val="minor"/>
      </rPr>
      <t>doktora studiju programmās</t>
    </r>
  </si>
  <si>
    <t>LKA      no 01.01.2021</t>
  </si>
  <si>
    <t>LU RMK no 01.01.2021</t>
  </si>
  <si>
    <t>LU RMK no 01.09.2021</t>
  </si>
  <si>
    <t>LU R1MK no 01.01.2021</t>
  </si>
  <si>
    <t>LU R1MK no 01.09.2021</t>
  </si>
  <si>
    <t>LU PSMK no 01.01.2021</t>
  </si>
  <si>
    <t>LU PSMK no 01.09.2021</t>
  </si>
  <si>
    <t>DU DMK no 01.01.2021</t>
  </si>
  <si>
    <t>DU DMK no 01.09.2021</t>
  </si>
  <si>
    <t>2.3. 2021. gadā no valsts budžeta līdzekļiem finansēto studiju vietu skaits koledžās</t>
  </si>
  <si>
    <t>Informācija apkopota, izmantojot augstskolu un koledžu iesniegtos datus par 2021. gada valsts budžeta līdzekļu sadalījumu un izlietojumu, pašu ieņēmumiem un to izlietojumu. Iesniedzamo datu sadalījumu nosaka Ministru kabineta 2006. gada 2. maija noteikumi Nr. 348 "Kārtība, kādā augstskola un koledža iesniedz Izglītības un zinātnes ministrijā informāciju par savu darbību"</t>
  </si>
  <si>
    <t>1.9. Koledžu izdevumi 2021. gadā (eiro) darba samaksai</t>
  </si>
  <si>
    <t>Citi ieņēmumi zinātnei</t>
  </si>
  <si>
    <t>Starptaut. finans. zinātnei</t>
  </si>
  <si>
    <t>akadēmiskajam personālam</t>
  </si>
  <si>
    <t>administratīvajam personālam</t>
  </si>
  <si>
    <t>vispārējam personālam</t>
  </si>
  <si>
    <t>Starptautiskais finansējums zinātnei</t>
  </si>
  <si>
    <t>Juridisko personu dibinātajās koledžās*</t>
  </si>
  <si>
    <t>*Pārskatā nav iekļauta informācija par juridiskās personas dibināto augstskolu - Informācijas sistēmu menedžmenta augstskolu.</t>
  </si>
  <si>
    <t>*Pārskatā nav iekļauta informācija par Latvijas Nacionālo aizsardzības akadēmiju un juridiskās personas dibināto augstskolu - Informācijas sistēmu menedžmenta augstskolu.</t>
  </si>
  <si>
    <t>1.1. Augstskolu finansējums 2021. gadā. Kopsavilkums.*</t>
  </si>
  <si>
    <t>LU PSMK</t>
  </si>
  <si>
    <t>2.3.</t>
  </si>
  <si>
    <t>2.2.</t>
  </si>
  <si>
    <t>2.1.</t>
  </si>
  <si>
    <t>1.9.</t>
  </si>
  <si>
    <t>1.8.</t>
  </si>
  <si>
    <t>1.7.</t>
  </si>
  <si>
    <t>1.6.</t>
  </si>
  <si>
    <t>1.5.</t>
  </si>
  <si>
    <t>1.4.</t>
  </si>
  <si>
    <t>1.3.</t>
  </si>
  <si>
    <t>1.2.</t>
  </si>
  <si>
    <t>1.1.</t>
  </si>
  <si>
    <t>Kopsavilkums</t>
  </si>
  <si>
    <t>SATURS</t>
  </si>
  <si>
    <t>1. Augstākās izglītības finansējums 2021. gadā</t>
  </si>
  <si>
    <t>Augstāko izglītības iestāžu finansējums 2021. gadā. Kopsavilkums.</t>
  </si>
  <si>
    <t>Augstskolu finansējums 2021. gadā. Kopsavilkums.</t>
  </si>
  <si>
    <t>Koledžu finansējums 2021. gadā. Kopsavilkums.</t>
  </si>
  <si>
    <t>Augstskolu finansējums 2021. gadā</t>
  </si>
  <si>
    <t>Koledžu finansējums 2021. gadā</t>
  </si>
  <si>
    <t>Augstskolu snieguma finansējums 2015.-2021. gadā</t>
  </si>
  <si>
    <t>Augstskolu izdevumi 2021. gadā</t>
  </si>
  <si>
    <t>Koledžu izdevumi 2021. gadā</t>
  </si>
  <si>
    <t>Augstskolu izdevumi 2021. gadā (eiro) darba samaksai</t>
  </si>
  <si>
    <t>Koledžu izdevumi 2021. gadā (eiro) darba samaksai</t>
  </si>
  <si>
    <t>2. Valsts budžeta finansēto studiju vietu skaits augstskolās un koledžās 2021. gadā</t>
  </si>
  <si>
    <t xml:space="preserve">Valsts budžeta finansēto studiju vietu skaits augstskolās un koledžās 2021. gadā. Kopsavilkums. </t>
  </si>
  <si>
    <t xml:space="preserve">2.2. 2021. gadā no valsts budžeta līdzekļiem finansēto studiju vietu skaits augstskolās dalījumā pa augstskolām, izglītības tematiskajām grupām un izglītības tematiskajām jomām
</t>
  </si>
  <si>
    <t>2021. gadā no valsts budžeta līdzekļiem finansēto studiju vietu skaits augstskolās dalījumā pa augstskolām, izglītības tematiskajām grupām un izglītības tematiskajām jomām</t>
  </si>
  <si>
    <t>2021. gadā no valsts budžeta līdzekļiem finansēto studiju vietu skaits koledžās</t>
  </si>
  <si>
    <t>1.5. Augstskolu snieguma finansējums 2015.-2021. gadā (eiro)</t>
  </si>
  <si>
    <r>
      <t>KOPĀ no</t>
    </r>
    <r>
      <rPr>
        <b/>
        <sz val="9"/>
        <color theme="1"/>
        <rFont val="Calibri"/>
        <family val="2"/>
        <scheme val="minor"/>
      </rPr>
      <t xml:space="preserve"> 01.01.2021</t>
    </r>
  </si>
  <si>
    <r>
      <t>KOPĀ no</t>
    </r>
    <r>
      <rPr>
        <b/>
        <sz val="9"/>
        <color theme="1"/>
        <rFont val="Calibri"/>
        <family val="2"/>
        <scheme val="minor"/>
      </rPr>
      <t xml:space="preserve"> 01.09.2021</t>
    </r>
  </si>
  <si>
    <t>1.1. Augstskolu un koledžu finansējums 2021. gadā. Kopsavilkums.*</t>
  </si>
  <si>
    <t>*Pārskatā nav iekļauta informācija par juridisko personu dibinātām augstākās izglītības iestādēm – Informācijas sistēmu menedžmenta augstskolu, Alberta koledžu, Rīgas Menedžmenta koledžu un Viesnīcu biznesa koledžu. Dati par Latvijas Nacionālo aizsardzības akadēmiju šajā pārskatā netiek iekļauti.</t>
  </si>
  <si>
    <t>*Iekļaujot augstskolu aģentūras.</t>
  </si>
  <si>
    <t>Juridisko un fizisko personu dibinātajās augstskolās, koledžās</t>
  </si>
  <si>
    <t>Juridisko un fizisko personu dibinātajās augstskolās</t>
  </si>
  <si>
    <t>Juridisko un fizisko  personu dibinātajās augstskolās</t>
  </si>
  <si>
    <t>Juridisko un fizisko personu dibinātajās koledžās*</t>
  </si>
  <si>
    <t>*Pārskatā nav iekļauta informācija par juridisko un fizisko personu dibinātām koledžām - Alberta koledžu, Rīgas Menedžmenta koledžu un Viesnīcu biznesa koledžu.</t>
  </si>
  <si>
    <t>KOPĀ juridisko un fizisko personu dibinātajās augstskolās*</t>
  </si>
  <si>
    <t>KOPĀ juridisko un fizisko personu dibinātajās koledžās*</t>
  </si>
  <si>
    <t>KOPĀ juridisko un fizisko personu dibinātās augstskolās*</t>
  </si>
  <si>
    <t>KOPĀ juridisko un fizisko personu dibinātājās koledžās*</t>
  </si>
  <si>
    <t>Kopā juridisko un fizisko personu dibinātās augstskolās*</t>
  </si>
  <si>
    <t>*Aprēķinos nav iekļauta informācija par Valsts robežsardzes koledžu, Valsts policijas koledžu, Ugunsdrošības un civilās aizsardzības koledžu, Sociālās integrācijas valsts aģentūras koledžu un Latvijas Nacionālo aizsardzības akadēmiju.</t>
  </si>
  <si>
    <t>**Latvijas Kultūras akadēmijas Latvijas Kultūras koledžas budžeta vietas ir pieskaitītas Latvijas Kultūras akadēmijas budžeta vietām; Rīgas Stradiņa universitātes Sarkanā Krusta medicīnas koledžas budžeta vietas ir pieskaitītas Rīgas Stradiņa universitātes budžeta vietām.</t>
  </si>
  <si>
    <t>Valsts koledžas &amp; augstskolu aģentūras*</t>
  </si>
  <si>
    <t>Pārskatā nav iekļauta informācija par juridisko un fizisko personu dibinātām augstākās izglītības iestādēm – Informācijas sistēmu menedžmenta augstskolu, Alberta koledžu, Rīgas Menedžmenta koledžu un Viesnīcu biznesa koledžu. Dati par Latvijas Nacionālo aizsardzības akadēmiju šajā pārskatā netiek iekļauti.</t>
  </si>
  <si>
    <t>Valsts augstskolas un to aģentūras (koledžas)</t>
  </si>
  <si>
    <t>Latvijas Universitāte</t>
  </si>
  <si>
    <t>Latvijas Universitātes Paula Stradiņa medicīnas koledža</t>
  </si>
  <si>
    <t>Latvijas Universitātes Rīgas Medicīnas koledža</t>
  </si>
  <si>
    <t>Latvijas Universitātes Rīgas 1. medicīnas koledža</t>
  </si>
  <si>
    <t>Rīgas Tehniskā universitāte</t>
  </si>
  <si>
    <t>Rīgas Tehniskās universitātes Olaines Tehnoloģiju koledža</t>
  </si>
  <si>
    <t>Latvijas Lauksaimniecības universitāte</t>
  </si>
  <si>
    <t>3.1.</t>
  </si>
  <si>
    <t>Latvijas Lauksaimniecības universitātes Malnavas koledža</t>
  </si>
  <si>
    <t>Daugavpils Universitāte</t>
  </si>
  <si>
    <t>4.1.</t>
  </si>
  <si>
    <t>Daugavpils Universitātes Daugavpils medicīnas koledža</t>
  </si>
  <si>
    <t>Rīgas Stradiņa universitāte</t>
  </si>
  <si>
    <t>5.1.</t>
  </si>
  <si>
    <t>Rīgas Stradiņa universitātes Sarkanā Krusta medicīnas koledža</t>
  </si>
  <si>
    <t>Liepājas Universitāte</t>
  </si>
  <si>
    <t>Latvijas Kultūras akadēmija</t>
  </si>
  <si>
    <t>7.1.</t>
  </si>
  <si>
    <t>Latvijas Kultūras akadēmijas Latvijas Kultūras koledža</t>
  </si>
  <si>
    <t>Latvijas Mākslas akadēmija</t>
  </si>
  <si>
    <t>9.</t>
  </si>
  <si>
    <t>Jāzepa Vītola Latvijas Mūzikas akadēmija</t>
  </si>
  <si>
    <t>10.</t>
  </si>
  <si>
    <t>Latvijas Sporta pedagoģijas akadēmija</t>
  </si>
  <si>
    <t>11.</t>
  </si>
  <si>
    <t>Latvijas Jūras akadēmija</t>
  </si>
  <si>
    <t>12.</t>
  </si>
  <si>
    <t>Rēzeknes Tehnoloģiju Akadēmija</t>
  </si>
  <si>
    <t>13.</t>
  </si>
  <si>
    <t>Ventspils Augstskola</t>
  </si>
  <si>
    <t>14.</t>
  </si>
  <si>
    <t>Vidzemes Augstskola</t>
  </si>
  <si>
    <t>15.</t>
  </si>
  <si>
    <t>Banku Augstskola</t>
  </si>
  <si>
    <t>Valsts koledžas</t>
  </si>
  <si>
    <t>Rīgas Tehniskā koledža</t>
  </si>
  <si>
    <t>Rīgas Celtniecības koledža</t>
  </si>
  <si>
    <t>Liepājas Jūrniecības koledža</t>
  </si>
  <si>
    <t>Ugunsdrošības un civilās aizsardzības koledža</t>
  </si>
  <si>
    <t>Jēkabpils Agrobiznesa koledža</t>
  </si>
  <si>
    <t>Sociālās integrācijas valsts aģentūras koledža</t>
  </si>
  <si>
    <t>Valsts Robežsardzes koledža</t>
  </si>
  <si>
    <t>Valsts Policijas koledža</t>
  </si>
  <si>
    <t>PĀRSKATĀ LIETOTIE AUGSTSKOLU UN KOLEDŽU SAĪSINĀJUMI</t>
  </si>
  <si>
    <t>II Augstskolu aģentūras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</si>
</sst>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_-* #,##0.00_-;\-* #,##0.00_-;_-* &quot;-&quot;??_-;_-@_-"/>
    <numFmt numFmtId="165" formatCode="_(* #,##0_);_(* \(#,##0\);_(* &quot;-&quot;??_);_(@_)"/>
    <numFmt numFmtId="166" formatCode="0.0%"/>
    <numFmt numFmtId="167" formatCode="0.0000000%"/>
    <numFmt numFmtId="168" formatCode="[$€-426]\ #,##0"/>
    <numFmt numFmtId="169" formatCode="&quot;€&quot;\ #,##0"/>
    <numFmt numFmtId="170" formatCode="_-* #,##0_-;\-* #,##0_-;_-* &quot;-&quot;??_-;_-@_-"/>
    <numFmt numFmtId="171" formatCode="_-[$€-2]\ * #,##0_-;\-[$€-2]\ * #,##0_-;_-[$€-2]\ * &quot;-&quot;??_-;_-@_-"/>
  </numFmts>
  <fonts count="74" x14ac:knownFonts="1">
    <font>
      <sz val="11"/>
      <color theme="1"/>
      <name val="Calibri"/>
      <family val="2"/>
      <scheme val="minor"/>
    </font>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b/>
      <i/>
      <sz val="11"/>
      <name val="Calibri"/>
      <family val="2"/>
      <charset val="186"/>
      <scheme val="minor"/>
    </font>
    <font>
      <sz val="10"/>
      <name val="Calibri"/>
      <family val="2"/>
      <scheme val="minor"/>
    </font>
    <font>
      <sz val="10"/>
      <color rgb="FFFF0000"/>
      <name val="Calibri"/>
      <family val="2"/>
      <scheme val="minor"/>
    </font>
    <font>
      <b/>
      <sz val="10"/>
      <name val="Calibri"/>
      <family val="2"/>
      <charset val="186"/>
      <scheme val="minor"/>
    </font>
    <font>
      <b/>
      <sz val="10"/>
      <name val="Calibri"/>
      <family val="2"/>
      <scheme val="minor"/>
    </font>
    <font>
      <b/>
      <sz val="11"/>
      <color theme="1"/>
      <name val="Calibri"/>
      <family val="2"/>
      <scheme val="minor"/>
    </font>
    <font>
      <i/>
      <sz val="8"/>
      <name val="Calibri"/>
      <family val="2"/>
      <charset val="186"/>
      <scheme val="minor"/>
    </font>
    <font>
      <sz val="8"/>
      <name val="Calibri"/>
      <family val="2"/>
      <charset val="186"/>
      <scheme val="minor"/>
    </font>
    <font>
      <b/>
      <sz val="11"/>
      <color rgb="FF553066"/>
      <name val="Calibri"/>
      <family val="2"/>
      <charset val="186"/>
      <scheme val="minor"/>
    </font>
    <font>
      <b/>
      <i/>
      <sz val="10"/>
      <name val="Calibri"/>
      <family val="2"/>
      <charset val="186"/>
      <scheme val="minor"/>
    </font>
    <font>
      <b/>
      <sz val="11"/>
      <color theme="0"/>
      <name val="Calibri"/>
      <family val="2"/>
      <scheme val="minor"/>
    </font>
    <font>
      <i/>
      <sz val="9.5"/>
      <color theme="1"/>
      <name val="Calibri"/>
      <family val="2"/>
      <charset val="186"/>
      <scheme val="minor"/>
    </font>
    <font>
      <sz val="8"/>
      <name val="Calibri"/>
      <family val="2"/>
      <scheme val="minor"/>
    </font>
    <font>
      <b/>
      <sz val="12"/>
      <color rgb="FF553066"/>
      <name val="Calibri"/>
      <family val="2"/>
      <charset val="186"/>
      <scheme val="minor"/>
    </font>
    <font>
      <sz val="9.5"/>
      <name val="Calibri"/>
      <family val="2"/>
      <scheme val="minor"/>
    </font>
    <font>
      <sz val="10"/>
      <color theme="1"/>
      <name val="Calibri"/>
      <family val="2"/>
      <scheme val="minor"/>
    </font>
    <font>
      <sz val="10"/>
      <color rgb="FF000000"/>
      <name val="Arial"/>
      <family val="2"/>
      <charset val="186"/>
    </font>
    <font>
      <sz val="10"/>
      <name val="Arial"/>
      <family val="2"/>
      <charset val="186"/>
    </font>
    <font>
      <b/>
      <sz val="10"/>
      <color theme="0"/>
      <name val="Calibri"/>
      <family val="2"/>
      <scheme val="minor"/>
    </font>
    <font>
      <b/>
      <sz val="13"/>
      <color rgb="FF553066"/>
      <name val="Calibri"/>
      <family val="2"/>
      <charset val="186"/>
      <scheme val="minor"/>
    </font>
    <font>
      <sz val="11"/>
      <color rgb="FF512373"/>
      <name val="Calibri"/>
      <family val="2"/>
      <charset val="186"/>
      <scheme val="minor"/>
    </font>
    <font>
      <i/>
      <sz val="11"/>
      <color rgb="FF512373"/>
      <name val="Calibri"/>
      <family val="2"/>
      <charset val="186"/>
      <scheme val="minor"/>
    </font>
    <font>
      <b/>
      <sz val="14"/>
      <color rgb="FF553066"/>
      <name val="Calibri"/>
      <family val="2"/>
      <charset val="186"/>
      <scheme val="minor"/>
    </font>
    <font>
      <b/>
      <i/>
      <sz val="12"/>
      <color theme="1"/>
      <name val="Calibri"/>
      <family val="2"/>
      <charset val="186"/>
      <scheme val="minor"/>
    </font>
    <font>
      <i/>
      <sz val="11"/>
      <color theme="1"/>
      <name val="Calibri"/>
      <family val="2"/>
      <charset val="186"/>
      <scheme val="minor"/>
    </font>
    <font>
      <b/>
      <sz val="12"/>
      <color theme="0"/>
      <name val="Calibri"/>
      <family val="2"/>
      <charset val="186"/>
      <scheme val="minor"/>
    </font>
    <font>
      <b/>
      <sz val="11.5"/>
      <color theme="0"/>
      <name val="Calibri"/>
      <family val="2"/>
      <charset val="186"/>
      <scheme val="minor"/>
    </font>
    <font>
      <sz val="12"/>
      <color theme="1"/>
      <name val="Calibri"/>
      <family val="2"/>
      <scheme val="minor"/>
    </font>
    <font>
      <sz val="11"/>
      <name val="Calibri"/>
      <family val="2"/>
      <scheme val="minor"/>
    </font>
    <font>
      <b/>
      <i/>
      <sz val="11"/>
      <color theme="1"/>
      <name val="Calibri"/>
      <family val="2"/>
      <charset val="186"/>
      <scheme val="minor"/>
    </font>
    <font>
      <sz val="10"/>
      <color theme="1"/>
      <name val="Calibri"/>
      <family val="2"/>
      <charset val="186"/>
      <scheme val="minor"/>
    </font>
    <font>
      <b/>
      <sz val="10"/>
      <color theme="1"/>
      <name val="Calibri"/>
      <family val="2"/>
      <charset val="186"/>
      <scheme val="minor"/>
    </font>
    <font>
      <sz val="11"/>
      <color rgb="FF9C0006"/>
      <name val="Calibri"/>
      <family val="2"/>
      <charset val="186"/>
      <scheme val="minor"/>
    </font>
    <font>
      <b/>
      <sz val="11"/>
      <color theme="0"/>
      <name val="Calibri"/>
      <family val="2"/>
      <charset val="186"/>
      <scheme val="minor"/>
    </font>
    <font>
      <sz val="10"/>
      <color theme="0" tint="-0.499984740745262"/>
      <name val="Calibri"/>
      <family val="2"/>
      <scheme val="minor"/>
    </font>
    <font>
      <b/>
      <sz val="11"/>
      <color theme="1" tint="0.14999847407452621"/>
      <name val="Calibri"/>
      <family val="2"/>
      <charset val="186"/>
      <scheme val="minor"/>
    </font>
    <font>
      <b/>
      <sz val="10"/>
      <color theme="1"/>
      <name val="Calibri"/>
      <family val="2"/>
      <scheme val="minor"/>
    </font>
    <font>
      <sz val="10"/>
      <color theme="0"/>
      <name val="Calibri"/>
      <family val="2"/>
      <scheme val="minor"/>
    </font>
    <font>
      <sz val="9"/>
      <name val="Calibri"/>
      <family val="2"/>
      <charset val="186"/>
    </font>
    <font>
      <b/>
      <i/>
      <sz val="12"/>
      <color rgb="FF553066"/>
      <name val="Calibri"/>
      <family val="2"/>
      <charset val="186"/>
      <scheme val="minor"/>
    </font>
    <font>
      <sz val="11"/>
      <color theme="0"/>
      <name val="Calibri"/>
      <family val="2"/>
      <scheme val="minor"/>
    </font>
    <font>
      <sz val="9"/>
      <color theme="1"/>
      <name val="Calibri"/>
      <family val="2"/>
      <charset val="186"/>
      <scheme val="minor"/>
    </font>
    <font>
      <b/>
      <sz val="10"/>
      <color rgb="FF512373"/>
      <name val="Calibri"/>
      <family val="2"/>
      <charset val="186"/>
      <scheme val="minor"/>
    </font>
    <font>
      <sz val="10"/>
      <name val="Calibri"/>
      <family val="2"/>
      <charset val="186"/>
      <scheme val="minor"/>
    </font>
    <font>
      <sz val="9.5"/>
      <color theme="1"/>
      <name val="Calibri"/>
      <family val="2"/>
      <scheme val="minor"/>
    </font>
    <font>
      <sz val="11"/>
      <name val="Calibri"/>
      <family val="2"/>
      <charset val="186"/>
      <scheme val="minor"/>
    </font>
    <font>
      <sz val="10"/>
      <color rgb="FFFF0000"/>
      <name val="Calibri"/>
      <family val="2"/>
      <charset val="186"/>
      <scheme val="minor"/>
    </font>
    <font>
      <b/>
      <sz val="9"/>
      <color rgb="FF000000"/>
      <name val="Tahoma"/>
      <family val="2"/>
    </font>
    <font>
      <sz val="9"/>
      <color rgb="FF000000"/>
      <name val="Tahoma"/>
      <family val="2"/>
    </font>
    <font>
      <sz val="11"/>
      <color rgb="FF000000"/>
      <name val="Calibri"/>
      <family val="2"/>
      <scheme val="minor"/>
    </font>
    <font>
      <b/>
      <i/>
      <sz val="10"/>
      <name val="Calibri"/>
      <family val="2"/>
      <scheme val="minor"/>
    </font>
    <font>
      <sz val="12"/>
      <color rgb="FF553066"/>
      <name val="Calibri"/>
      <family val="2"/>
      <scheme val="minor"/>
    </font>
    <font>
      <i/>
      <sz val="10"/>
      <color theme="1"/>
      <name val="Calibri"/>
      <family val="2"/>
      <charset val="186"/>
      <scheme val="minor"/>
    </font>
    <font>
      <b/>
      <sz val="11"/>
      <color rgb="FF512373"/>
      <name val="Calibri"/>
      <family val="2"/>
      <charset val="186"/>
      <scheme val="minor"/>
    </font>
    <font>
      <b/>
      <sz val="11"/>
      <color theme="8" tint="-0.249977111117893"/>
      <name val="Calibri"/>
      <family val="2"/>
      <charset val="186"/>
      <scheme val="minor"/>
    </font>
    <font>
      <b/>
      <sz val="12"/>
      <color theme="8" tint="-0.249977111117893"/>
      <name val="Calibri"/>
      <family val="2"/>
      <charset val="186"/>
      <scheme val="minor"/>
    </font>
    <font>
      <sz val="11"/>
      <color rgb="FF512373"/>
      <name val="Calibri"/>
      <family val="2"/>
      <scheme val="minor"/>
    </font>
    <font>
      <sz val="11"/>
      <color rgb="FF553066"/>
      <name val="Calibri"/>
      <family val="2"/>
      <charset val="186"/>
      <scheme val="minor"/>
    </font>
    <font>
      <b/>
      <sz val="12"/>
      <color rgb="FF553066"/>
      <name val="Calibri"/>
      <family val="2"/>
      <scheme val="minor"/>
    </font>
    <font>
      <b/>
      <sz val="9"/>
      <color theme="1"/>
      <name val="Calibri"/>
      <family val="2"/>
      <scheme val="minor"/>
    </font>
    <font>
      <i/>
      <sz val="11"/>
      <color theme="1"/>
      <name val="Calibri"/>
      <family val="2"/>
      <scheme val="minor"/>
    </font>
    <font>
      <b/>
      <sz val="11"/>
      <name val="Calibri"/>
      <family val="2"/>
      <scheme val="minor"/>
    </font>
    <font>
      <sz val="12"/>
      <color rgb="FFFFFFFF"/>
      <name val="Verdana"/>
      <family val="2"/>
    </font>
    <font>
      <b/>
      <sz val="14"/>
      <color rgb="FF543066"/>
      <name val="Calibri"/>
      <family val="2"/>
      <scheme val="minor"/>
    </font>
    <font>
      <b/>
      <sz val="12"/>
      <color rgb="FF543066"/>
      <name val="Calibri"/>
      <family val="2"/>
      <scheme val="minor"/>
    </font>
    <font>
      <b/>
      <sz val="11.5"/>
      <color rgb="FF543066"/>
      <name val="Calibri"/>
      <family val="2"/>
      <charset val="186"/>
      <scheme val="minor"/>
    </font>
    <font>
      <b/>
      <sz val="11"/>
      <color rgb="FF543066"/>
      <name val="Calibri"/>
      <family val="2"/>
      <scheme val="minor"/>
    </font>
    <font>
      <sz val="9"/>
      <color indexed="81"/>
      <name val="Tahoma"/>
      <charset val="1"/>
    </font>
    <font>
      <b/>
      <sz val="9"/>
      <color indexed="81"/>
      <name val="Tahoma"/>
      <charset val="1"/>
    </font>
  </fonts>
  <fills count="12">
    <fill>
      <patternFill patternType="none"/>
    </fill>
    <fill>
      <patternFill patternType="gray125"/>
    </fill>
    <fill>
      <patternFill patternType="solid">
        <fgColor rgb="FFF6EAFC"/>
        <bgColor indexed="64"/>
      </patternFill>
    </fill>
    <fill>
      <patternFill patternType="solid">
        <fgColor rgb="FFEFD7FA"/>
        <bgColor indexed="64"/>
      </patternFill>
    </fill>
    <fill>
      <patternFill patternType="solid">
        <fgColor rgb="FF553066"/>
        <bgColor indexed="64"/>
      </patternFill>
    </fill>
    <fill>
      <patternFill patternType="solid">
        <fgColor rgb="FFFFC7CE"/>
      </patternFill>
    </fill>
    <fill>
      <patternFill patternType="solid">
        <fgColor theme="0"/>
        <bgColor indexed="64"/>
      </patternFill>
    </fill>
    <fill>
      <patternFill patternType="solid">
        <fgColor rgb="FFDCC5ED"/>
        <bgColor indexed="64"/>
      </patternFill>
    </fill>
    <fill>
      <patternFill patternType="solid">
        <fgColor rgb="FFDFD5EB"/>
        <bgColor indexed="64"/>
      </patternFill>
    </fill>
    <fill>
      <patternFill patternType="solid">
        <fgColor rgb="FFBBA5D3"/>
        <bgColor theme="4"/>
      </patternFill>
    </fill>
    <fill>
      <patternFill patternType="solid">
        <fgColor rgb="FFBBA5D3"/>
        <bgColor indexed="64"/>
      </patternFill>
    </fill>
    <fill>
      <patternFill patternType="solid">
        <fgColor rgb="FFFFFFFF"/>
        <bgColor rgb="FF000000"/>
      </patternFill>
    </fill>
  </fills>
  <borders count="105">
    <border>
      <left/>
      <right/>
      <top/>
      <bottom/>
      <diagonal/>
    </border>
    <border>
      <left style="thin">
        <color indexed="64"/>
      </left>
      <right style="hair">
        <color auto="1"/>
      </right>
      <top style="thin">
        <color indexed="64"/>
      </top>
      <bottom style="hair">
        <color auto="1"/>
      </bottom>
      <diagonal/>
    </border>
    <border>
      <left style="hair">
        <color auto="1"/>
      </left>
      <right/>
      <top style="thin">
        <color indexed="64"/>
      </top>
      <bottom style="hair">
        <color auto="1"/>
      </bottom>
      <diagonal/>
    </border>
    <border>
      <left style="thin">
        <color indexed="64"/>
      </left>
      <right style="thin">
        <color indexed="64"/>
      </right>
      <top style="thin">
        <color indexed="64"/>
      </top>
      <bottom style="hair">
        <color auto="1"/>
      </bottom>
      <diagonal/>
    </border>
    <border>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style="thin">
        <color indexed="64"/>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right/>
      <top/>
      <bottom style="hair">
        <color auto="1"/>
      </bottom>
      <diagonal/>
    </border>
    <border>
      <left/>
      <right style="thin">
        <color auto="1"/>
      </right>
      <top/>
      <bottom style="hair">
        <color auto="1"/>
      </bottom>
      <diagonal/>
    </border>
    <border>
      <left style="thin">
        <color indexed="64"/>
      </left>
      <right style="hair">
        <color auto="1"/>
      </right>
      <top style="hair">
        <color auto="1"/>
      </top>
      <bottom/>
      <diagonal/>
    </border>
    <border>
      <left style="hair">
        <color auto="1"/>
      </left>
      <right/>
      <top style="hair">
        <color auto="1"/>
      </top>
      <bottom/>
      <diagonal/>
    </border>
    <border>
      <left style="thin">
        <color indexed="64"/>
      </left>
      <right style="thin">
        <color indexed="64"/>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indexed="64"/>
      </left>
      <right/>
      <top/>
      <bottom style="hair">
        <color auto="1"/>
      </bottom>
      <diagonal/>
    </border>
    <border>
      <left/>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top style="hair">
        <color auto="1"/>
      </top>
      <bottom style="thin">
        <color indexed="64"/>
      </bottom>
      <diagonal/>
    </border>
    <border>
      <left style="thin">
        <color indexed="64"/>
      </left>
      <right style="thin">
        <color indexed="64"/>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thin">
        <color indexed="64"/>
      </left>
      <right style="hair">
        <color auto="1"/>
      </right>
      <top style="thin">
        <color indexed="64"/>
      </top>
      <bottom/>
      <diagonal/>
    </border>
    <border>
      <left style="hair">
        <color auto="1"/>
      </left>
      <right/>
      <top style="thin">
        <color indexed="64"/>
      </top>
      <bottom/>
      <diagonal/>
    </border>
    <border>
      <left style="thin">
        <color indexed="64"/>
      </left>
      <right style="thin">
        <color indexed="64"/>
      </right>
      <top style="thin">
        <color indexed="64"/>
      </top>
      <bottom/>
      <diagonal/>
    </border>
    <border>
      <left style="thin">
        <color indexed="64"/>
      </left>
      <right style="hair">
        <color auto="1"/>
      </right>
      <top/>
      <bottom/>
      <diagonal/>
    </border>
    <border>
      <left style="hair">
        <color auto="1"/>
      </left>
      <right/>
      <top/>
      <bottom/>
      <diagonal/>
    </border>
    <border>
      <left style="thin">
        <color indexed="64"/>
      </left>
      <right style="thin">
        <color indexed="64"/>
      </right>
      <top/>
      <bottom/>
      <diagonal/>
    </border>
    <border>
      <left style="thin">
        <color indexed="64"/>
      </left>
      <right style="hair">
        <color auto="1"/>
      </right>
      <top/>
      <bottom style="thin">
        <color indexed="64"/>
      </bottom>
      <diagonal/>
    </border>
    <border>
      <left style="hair">
        <color auto="1"/>
      </left>
      <right/>
      <top/>
      <bottom style="thin">
        <color indexed="64"/>
      </bottom>
      <diagonal/>
    </border>
    <border>
      <left style="thin">
        <color indexed="64"/>
      </left>
      <right style="thin">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style="thin">
        <color indexed="64"/>
      </top>
      <bottom style="hair">
        <color auto="1"/>
      </bottom>
      <diagonal/>
    </border>
    <border>
      <left style="thin">
        <color indexed="64"/>
      </left>
      <right/>
      <top/>
      <bottom/>
      <diagonal/>
    </border>
    <border>
      <left/>
      <right style="thin">
        <color indexed="64"/>
      </right>
      <top/>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top style="hair">
        <color auto="1"/>
      </top>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style="thin">
        <color indexed="64"/>
      </left>
      <right style="thin">
        <color indexed="64"/>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indexed="64"/>
      </left>
      <right/>
      <top style="hair">
        <color auto="1"/>
      </top>
      <bottom style="thin">
        <color indexed="64"/>
      </bottom>
      <diagonal/>
    </border>
    <border>
      <left style="hair">
        <color auto="1"/>
      </left>
      <right/>
      <top/>
      <bottom style="hair">
        <color auto="1"/>
      </bottom>
      <diagonal/>
    </border>
    <border>
      <left/>
      <right/>
      <top style="hair">
        <color auto="1"/>
      </top>
      <bottom/>
      <diagonal/>
    </border>
    <border>
      <left/>
      <right/>
      <top/>
      <bottom style="medium">
        <color rgb="FF553066"/>
      </bottom>
      <diagonal/>
    </border>
    <border>
      <left/>
      <right style="hair">
        <color auto="1"/>
      </right>
      <top style="medium">
        <color rgb="FF512373"/>
      </top>
      <bottom style="medium">
        <color rgb="FF512373"/>
      </bottom>
      <diagonal/>
    </border>
    <border>
      <left style="hair">
        <color auto="1"/>
      </left>
      <right style="hair">
        <color auto="1"/>
      </right>
      <top style="medium">
        <color rgb="FF512373"/>
      </top>
      <bottom style="medium">
        <color rgb="FF512373"/>
      </bottom>
      <diagonal/>
    </border>
    <border>
      <left/>
      <right/>
      <top style="medium">
        <color rgb="FF512373"/>
      </top>
      <bottom style="thin">
        <color rgb="FF553066"/>
      </bottom>
      <diagonal/>
    </border>
    <border>
      <left/>
      <right style="hair">
        <color indexed="64"/>
      </right>
      <top style="medium">
        <color rgb="FF512373"/>
      </top>
      <bottom style="thin">
        <color rgb="FF553066"/>
      </bottom>
      <diagonal/>
    </border>
    <border>
      <left/>
      <right style="hair">
        <color indexed="64"/>
      </right>
      <top style="medium">
        <color rgb="FF512373"/>
      </top>
      <bottom/>
      <diagonal/>
    </border>
    <border>
      <left/>
      <right style="hair">
        <color auto="1"/>
      </right>
      <top/>
      <bottom style="medium">
        <color rgb="FF512373"/>
      </bottom>
      <diagonal/>
    </border>
    <border>
      <left style="hair">
        <color auto="1"/>
      </left>
      <right style="hair">
        <color auto="1"/>
      </right>
      <top style="hair">
        <color auto="1"/>
      </top>
      <bottom style="thin">
        <color rgb="FF553066"/>
      </bottom>
      <diagonal/>
    </border>
    <border>
      <left style="hair">
        <color auto="1"/>
      </left>
      <right/>
      <top style="medium">
        <color rgb="FF512373"/>
      </top>
      <bottom style="thin">
        <color rgb="FF553066"/>
      </bottom>
      <diagonal/>
    </border>
    <border>
      <left style="hair">
        <color auto="1"/>
      </left>
      <right style="hair">
        <color auto="1"/>
      </right>
      <top/>
      <bottom/>
      <diagonal/>
    </border>
    <border>
      <left/>
      <right style="hair">
        <color auto="1"/>
      </right>
      <top style="medium">
        <color rgb="FF512373"/>
      </top>
      <bottom style="thin">
        <color rgb="FF512373"/>
      </bottom>
      <diagonal/>
    </border>
    <border>
      <left style="hair">
        <color auto="1"/>
      </left>
      <right style="hair">
        <color indexed="64"/>
      </right>
      <top style="medium">
        <color rgb="FF512373"/>
      </top>
      <bottom style="thin">
        <color rgb="FF553066"/>
      </bottom>
      <diagonal/>
    </border>
    <border>
      <left style="hair">
        <color auto="1"/>
      </left>
      <right/>
      <top style="medium">
        <color rgb="FF512373"/>
      </top>
      <bottom style="thin">
        <color rgb="FF512373"/>
      </bottom>
      <diagonal/>
    </border>
    <border>
      <left style="hair">
        <color auto="1"/>
      </left>
      <right style="hair">
        <color indexed="64"/>
      </right>
      <top style="medium">
        <color rgb="FF512373"/>
      </top>
      <bottom style="thin">
        <color rgb="FF512373"/>
      </bottom>
      <diagonal/>
    </border>
    <border>
      <left/>
      <right/>
      <top style="medium">
        <color rgb="FF512373"/>
      </top>
      <bottom style="thin">
        <color rgb="FF512373"/>
      </bottom>
      <diagonal/>
    </border>
    <border>
      <left style="hair">
        <color auto="1"/>
      </left>
      <right style="hair">
        <color auto="1"/>
      </right>
      <top style="hair">
        <color auto="1"/>
      </top>
      <bottom style="thin">
        <color rgb="FF512373"/>
      </bottom>
      <diagonal/>
    </border>
    <border>
      <left/>
      <right style="hair">
        <color auto="1"/>
      </right>
      <top style="medium">
        <color rgb="FF512373"/>
      </top>
      <bottom style="thin">
        <color indexed="64"/>
      </bottom>
      <diagonal/>
    </border>
    <border>
      <left style="hair">
        <color auto="1"/>
      </left>
      <right style="hair">
        <color auto="1"/>
      </right>
      <top style="medium">
        <color rgb="FF512373"/>
      </top>
      <bottom style="thin">
        <color indexed="64"/>
      </bottom>
      <diagonal/>
    </border>
    <border>
      <left/>
      <right/>
      <top/>
      <bottom style="medium">
        <color rgb="FF512373"/>
      </bottom>
      <diagonal/>
    </border>
    <border>
      <left/>
      <right/>
      <top style="hair">
        <color indexed="64"/>
      </top>
      <bottom style="medium">
        <color rgb="FF512373"/>
      </bottom>
      <diagonal/>
    </border>
    <border>
      <left style="hair">
        <color auto="1"/>
      </left>
      <right style="hair">
        <color auto="1"/>
      </right>
      <top style="medium">
        <color rgb="FF512373"/>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style="hair">
        <color auto="1"/>
      </right>
      <top/>
      <bottom/>
      <diagonal/>
    </border>
    <border>
      <left/>
      <right style="thin">
        <color indexed="64"/>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hair">
        <color auto="1"/>
      </left>
      <right style="hair">
        <color auto="1"/>
      </right>
      <top style="thin">
        <color indexed="64"/>
      </top>
      <bottom/>
      <diagonal/>
    </border>
    <border>
      <left/>
      <right style="thin">
        <color indexed="64"/>
      </right>
      <top style="hair">
        <color auto="1"/>
      </top>
      <bottom/>
      <diagonal/>
    </border>
    <border>
      <left style="hair">
        <color auto="1"/>
      </left>
      <right style="thin">
        <color indexed="64"/>
      </right>
      <top style="thin">
        <color indexed="64"/>
      </top>
      <bottom/>
      <diagonal/>
    </border>
    <border>
      <left/>
      <right/>
      <top style="medium">
        <color rgb="FF512373"/>
      </top>
      <bottom style="medium">
        <color rgb="FF512373"/>
      </bottom>
      <diagonal/>
    </border>
    <border>
      <left style="hair">
        <color auto="1"/>
      </left>
      <right style="thin">
        <color indexed="64"/>
      </right>
      <top/>
      <bottom style="thin">
        <color indexed="64"/>
      </bottom>
      <diagonal/>
    </border>
    <border>
      <left/>
      <right style="hair">
        <color auto="1"/>
      </right>
      <top style="thin">
        <color indexed="64"/>
      </top>
      <bottom style="thin">
        <color indexed="64"/>
      </bottom>
      <diagonal/>
    </border>
    <border>
      <left/>
      <right style="hair">
        <color auto="1"/>
      </right>
      <top/>
      <bottom style="thin">
        <color indexed="64"/>
      </bottom>
      <diagonal/>
    </border>
    <border>
      <left/>
      <right/>
      <top/>
      <bottom style="thin">
        <color rgb="FF553066"/>
      </bottom>
      <diagonal/>
    </border>
    <border>
      <left style="hair">
        <color auto="1"/>
      </left>
      <right style="thin">
        <color indexed="64"/>
      </right>
      <top/>
      <bottom/>
      <diagonal/>
    </border>
    <border>
      <left style="hair">
        <color auto="1"/>
      </left>
      <right style="hair">
        <color indexed="64"/>
      </right>
      <top style="thin">
        <color rgb="FF553066"/>
      </top>
      <bottom style="hair">
        <color auto="1"/>
      </bottom>
      <diagonal/>
    </border>
    <border>
      <left style="hair">
        <color auto="1"/>
      </left>
      <right style="hair">
        <color auto="1"/>
      </right>
      <top style="thin">
        <color rgb="FF512373"/>
      </top>
      <bottom style="hair">
        <color indexed="64"/>
      </bottom>
      <diagonal/>
    </border>
    <border>
      <left/>
      <right/>
      <top style="thin">
        <color rgb="FF553066"/>
      </top>
      <bottom/>
      <diagonal/>
    </border>
    <border>
      <left/>
      <right/>
      <top/>
      <bottom style="medium">
        <color rgb="FF543066"/>
      </bottom>
      <diagonal/>
    </border>
  </borders>
  <cellStyleXfs count="9">
    <xf numFmtId="0" fontId="0" fillId="0" borderId="0"/>
    <xf numFmtId="9" fontId="3" fillId="0" borderId="0" applyFont="0" applyFill="0" applyBorder="0" applyAlignment="0" applyProtection="0"/>
    <xf numFmtId="43" fontId="3" fillId="0" borderId="0" applyFont="0" applyFill="0" applyBorder="0" applyAlignment="0" applyProtection="0"/>
    <xf numFmtId="0" fontId="22" fillId="0" borderId="0"/>
    <xf numFmtId="0" fontId="21" fillId="0" borderId="0"/>
    <xf numFmtId="0" fontId="2" fillId="0" borderId="0"/>
    <xf numFmtId="0" fontId="37" fillId="5" borderId="0" applyNumberFormat="0" applyBorder="0" applyAlignment="0" applyProtection="0"/>
    <xf numFmtId="164" fontId="3" fillId="0" borderId="0" applyFont="0" applyFill="0" applyBorder="0" applyAlignment="0" applyProtection="0"/>
    <xf numFmtId="0" fontId="22" fillId="0" borderId="0"/>
  </cellStyleXfs>
  <cellXfs count="902">
    <xf numFmtId="0" fontId="0" fillId="0" borderId="0" xfId="0"/>
    <xf numFmtId="0" fontId="5" fillId="0" borderId="0" xfId="0" quotePrefix="1" applyFont="1" applyAlignment="1">
      <alignment horizontal="left"/>
    </xf>
    <xf numFmtId="0" fontId="6" fillId="0" borderId="0" xfId="0" applyFont="1" applyAlignment="1">
      <alignment wrapText="1"/>
    </xf>
    <xf numFmtId="0" fontId="7" fillId="0" borderId="0" xfId="0" applyFont="1" applyAlignment="1">
      <alignment wrapText="1"/>
    </xf>
    <xf numFmtId="0" fontId="11"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1" xfId="0" quotePrefix="1" applyFont="1" applyBorder="1" applyAlignment="1">
      <alignment horizontal="center" vertical="center" wrapText="1"/>
    </xf>
    <xf numFmtId="0" fontId="12" fillId="0" borderId="22" xfId="0" applyFont="1" applyBorder="1" applyAlignment="1">
      <alignment horizontal="center" vertical="center" wrapText="1"/>
    </xf>
    <xf numFmtId="0" fontId="6" fillId="0" borderId="9" xfId="0" applyFont="1" applyBorder="1" applyAlignment="1">
      <alignment horizontal="center" wrapText="1"/>
    </xf>
    <xf numFmtId="0" fontId="6" fillId="0" borderId="14" xfId="0" applyFont="1" applyBorder="1" applyAlignment="1">
      <alignment wrapText="1"/>
    </xf>
    <xf numFmtId="9" fontId="6" fillId="0" borderId="13" xfId="0" applyNumberFormat="1" applyFont="1" applyBorder="1" applyAlignment="1">
      <alignment horizontal="center" vertical="center" wrapText="1"/>
    </xf>
    <xf numFmtId="9" fontId="6" fillId="0" borderId="14" xfId="1" applyFont="1" applyBorder="1" applyAlignment="1">
      <alignment horizontal="center" vertical="center" wrapText="1"/>
    </xf>
    <xf numFmtId="1" fontId="7" fillId="0" borderId="0" xfId="0" applyNumberFormat="1" applyFont="1" applyAlignment="1">
      <alignment wrapText="1"/>
    </xf>
    <xf numFmtId="9" fontId="7" fillId="0" borderId="0" xfId="0" applyNumberFormat="1" applyFont="1" applyAlignment="1">
      <alignment wrapText="1"/>
    </xf>
    <xf numFmtId="0" fontId="6" fillId="0" borderId="0" xfId="0" applyFont="1"/>
    <xf numFmtId="9" fontId="6" fillId="0" borderId="0" xfId="1" applyFont="1" applyBorder="1" applyAlignment="1">
      <alignment wrapText="1"/>
    </xf>
    <xf numFmtId="3" fontId="9" fillId="3" borderId="11" xfId="0" applyNumberFormat="1" applyFont="1" applyFill="1" applyBorder="1" applyAlignment="1">
      <alignment horizontal="center" vertical="center" wrapText="1"/>
    </xf>
    <xf numFmtId="3" fontId="9" fillId="3" borderId="9" xfId="0" applyNumberFormat="1" applyFont="1" applyFill="1" applyBorder="1" applyAlignment="1">
      <alignment horizontal="center" vertical="center" wrapText="1"/>
    </xf>
    <xf numFmtId="9" fontId="8" fillId="3" borderId="13" xfId="0" applyNumberFormat="1" applyFont="1" applyFill="1" applyBorder="1" applyAlignment="1">
      <alignment horizontal="center" vertical="center" wrapText="1"/>
    </xf>
    <xf numFmtId="3" fontId="9" fillId="3" borderId="14" xfId="0" applyNumberFormat="1" applyFont="1" applyFill="1" applyBorder="1" applyAlignment="1">
      <alignment horizontal="center" vertical="center" wrapText="1"/>
    </xf>
    <xf numFmtId="9" fontId="8" fillId="3" borderId="14" xfId="0" applyNumberFormat="1" applyFont="1" applyFill="1" applyBorder="1" applyAlignment="1">
      <alignment horizontal="center" vertical="center" wrapText="1"/>
    </xf>
    <xf numFmtId="3" fontId="7" fillId="0" borderId="0" xfId="0" applyNumberFormat="1" applyFont="1" applyAlignment="1">
      <alignment wrapText="1"/>
    </xf>
    <xf numFmtId="1" fontId="6" fillId="0" borderId="0" xfId="0" applyNumberFormat="1" applyFont="1" applyAlignment="1">
      <alignment wrapText="1"/>
    </xf>
    <xf numFmtId="0" fontId="9" fillId="0" borderId="15" xfId="0" applyFont="1" applyBorder="1" applyAlignment="1">
      <alignment horizontal="center" vertical="center" wrapText="1"/>
    </xf>
    <xf numFmtId="3" fontId="9" fillId="0" borderId="15" xfId="0" applyNumberFormat="1" applyFont="1" applyBorder="1" applyAlignment="1">
      <alignment horizontal="center" vertical="center" wrapText="1"/>
    </xf>
    <xf numFmtId="9" fontId="9" fillId="0" borderId="15" xfId="0" applyNumberFormat="1" applyFont="1" applyBorder="1" applyAlignment="1">
      <alignment horizontal="center" vertical="center" wrapText="1"/>
    </xf>
    <xf numFmtId="0" fontId="9" fillId="0" borderId="0" xfId="0" applyFont="1" applyAlignment="1">
      <alignment wrapText="1"/>
    </xf>
    <xf numFmtId="3" fontId="15" fillId="4" borderId="13" xfId="0" applyNumberFormat="1" applyFont="1" applyFill="1" applyBorder="1" applyAlignment="1">
      <alignment horizontal="center" vertical="center" wrapText="1"/>
    </xf>
    <xf numFmtId="9" fontId="15" fillId="4" borderId="13" xfId="1" applyFont="1" applyFill="1" applyBorder="1" applyAlignment="1">
      <alignment horizontal="center" vertical="center" wrapText="1"/>
    </xf>
    <xf numFmtId="0" fontId="16" fillId="0" borderId="0" xfId="0" applyFont="1"/>
    <xf numFmtId="3" fontId="6" fillId="0" borderId="0" xfId="0" applyNumberFormat="1" applyFont="1" applyAlignment="1">
      <alignment wrapText="1"/>
    </xf>
    <xf numFmtId="0" fontId="11" fillId="0" borderId="31" xfId="0" applyFont="1" applyBorder="1" applyAlignment="1">
      <alignment horizontal="center" vertical="center" wrapText="1"/>
    </xf>
    <xf numFmtId="0" fontId="12" fillId="0" borderId="28" xfId="0" applyFont="1" applyBorder="1" applyAlignment="1">
      <alignment horizontal="center" vertical="center" wrapText="1"/>
    </xf>
    <xf numFmtId="0" fontId="11" fillId="0" borderId="25"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12" xfId="0" applyFont="1" applyBorder="1" applyAlignment="1">
      <alignment horizontal="center" wrapText="1"/>
    </xf>
    <xf numFmtId="2" fontId="6" fillId="0" borderId="0" xfId="0" applyNumberFormat="1" applyFont="1"/>
    <xf numFmtId="3" fontId="6" fillId="0" borderId="0" xfId="0" applyNumberFormat="1" applyFont="1"/>
    <xf numFmtId="3" fontId="9" fillId="3" borderId="10" xfId="0" applyNumberFormat="1" applyFont="1" applyFill="1" applyBorder="1" applyAlignment="1">
      <alignment horizontal="center" vertical="center"/>
    </xf>
    <xf numFmtId="3" fontId="9" fillId="3" borderId="9" xfId="0" applyNumberFormat="1" applyFont="1" applyFill="1" applyBorder="1" applyAlignment="1">
      <alignment horizontal="center" vertical="center"/>
    </xf>
    <xf numFmtId="9" fontId="9" fillId="3" borderId="10" xfId="1" applyFont="1" applyFill="1" applyBorder="1" applyAlignment="1">
      <alignment horizontal="center" vertical="center"/>
    </xf>
    <xf numFmtId="9" fontId="9" fillId="3" borderId="14" xfId="1" applyFont="1" applyFill="1" applyBorder="1" applyAlignment="1">
      <alignment horizontal="center" vertical="center"/>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6" fillId="0" borderId="24" xfId="0" applyNumberFormat="1" applyFont="1" applyBorder="1" applyAlignment="1">
      <alignment horizontal="center" vertical="center"/>
    </xf>
    <xf numFmtId="2" fontId="6" fillId="0" borderId="0" xfId="1" applyNumberFormat="1" applyFont="1" applyBorder="1"/>
    <xf numFmtId="3" fontId="15" fillId="4" borderId="13" xfId="0" applyNumberFormat="1" applyFont="1" applyFill="1" applyBorder="1" applyAlignment="1">
      <alignment horizontal="center" vertical="center"/>
    </xf>
    <xf numFmtId="9" fontId="15" fillId="4" borderId="13" xfId="1" applyFont="1" applyFill="1" applyBorder="1" applyAlignment="1">
      <alignment horizontal="center" vertical="center"/>
    </xf>
    <xf numFmtId="9" fontId="6" fillId="0" borderId="0" xfId="0" applyNumberFormat="1" applyFont="1"/>
    <xf numFmtId="0" fontId="11" fillId="0" borderId="17" xfId="0" applyFont="1" applyBorder="1" applyAlignment="1">
      <alignment horizontal="center" vertical="center" wrapText="1"/>
    </xf>
    <xf numFmtId="0" fontId="6" fillId="0" borderId="45" xfId="0" applyFont="1" applyBorder="1" applyAlignment="1">
      <alignment horizontal="center" wrapText="1"/>
    </xf>
    <xf numFmtId="0" fontId="6" fillId="0" borderId="46" xfId="0" applyFont="1" applyBorder="1" applyAlignment="1">
      <alignment wrapText="1"/>
    </xf>
    <xf numFmtId="9" fontId="6" fillId="0" borderId="12" xfId="1" applyFont="1" applyBorder="1" applyAlignment="1">
      <alignment horizontal="center" vertical="center" wrapText="1"/>
    </xf>
    <xf numFmtId="9" fontId="6" fillId="0" borderId="46" xfId="0" applyNumberFormat="1" applyFont="1" applyBorder="1" applyAlignment="1">
      <alignment horizontal="center" vertical="center" wrapText="1"/>
    </xf>
    <xf numFmtId="9" fontId="9" fillId="3" borderId="24" xfId="1" applyFont="1" applyFill="1" applyBorder="1" applyAlignment="1">
      <alignment horizontal="center" vertical="center" wrapText="1"/>
    </xf>
    <xf numFmtId="3" fontId="9" fillId="3" borderId="10" xfId="0" applyNumberFormat="1" applyFont="1" applyFill="1" applyBorder="1" applyAlignment="1">
      <alignment horizontal="center" vertical="center" wrapText="1"/>
    </xf>
    <xf numFmtId="3" fontId="9" fillId="3" borderId="48" xfId="0" applyNumberFormat="1" applyFont="1" applyFill="1" applyBorder="1" applyAlignment="1">
      <alignment horizontal="center" vertical="center" wrapText="1"/>
    </xf>
    <xf numFmtId="9" fontId="9" fillId="3" borderId="14" xfId="1" applyFont="1" applyFill="1" applyBorder="1" applyAlignment="1">
      <alignment horizontal="center" vertical="center" wrapText="1"/>
    </xf>
    <xf numFmtId="9" fontId="6" fillId="0" borderId="46" xfId="1" applyFont="1" applyBorder="1" applyAlignment="1">
      <alignment horizontal="center" vertical="center" wrapText="1"/>
    </xf>
    <xf numFmtId="9" fontId="9" fillId="3" borderId="13" xfId="1" applyFont="1" applyFill="1" applyBorder="1" applyAlignment="1">
      <alignment horizontal="center" vertical="center" wrapText="1"/>
    </xf>
    <xf numFmtId="2" fontId="6" fillId="0" borderId="0" xfId="1" applyNumberFormat="1" applyFont="1" applyBorder="1" applyAlignment="1">
      <alignment wrapText="1"/>
    </xf>
    <xf numFmtId="9" fontId="9" fillId="0" borderId="0" xfId="0" applyNumberFormat="1" applyFont="1" applyAlignment="1">
      <alignment wrapText="1"/>
    </xf>
    <xf numFmtId="10" fontId="6" fillId="0" borderId="0" xfId="1" applyNumberFormat="1" applyFont="1" applyBorder="1" applyAlignment="1">
      <alignment wrapText="1"/>
    </xf>
    <xf numFmtId="9" fontId="6" fillId="0" borderId="0" xfId="0" applyNumberFormat="1" applyFont="1" applyAlignment="1">
      <alignment wrapText="1"/>
    </xf>
    <xf numFmtId="10" fontId="6" fillId="0" borderId="0" xfId="0" applyNumberFormat="1" applyFont="1" applyAlignment="1">
      <alignment wrapText="1"/>
    </xf>
    <xf numFmtId="0" fontId="11"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1" fillId="0" borderId="9"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0" xfId="0" applyFont="1" applyBorder="1" applyAlignment="1">
      <alignment horizontal="center" vertical="center" wrapText="1"/>
    </xf>
    <xf numFmtId="0" fontId="0" fillId="0" borderId="23" xfId="0" applyBorder="1" applyAlignment="1">
      <alignment horizontal="center" vertical="center" wrapText="1"/>
    </xf>
    <xf numFmtId="0" fontId="6" fillId="0" borderId="10" xfId="0" applyFont="1" applyBorder="1" applyAlignment="1">
      <alignment wrapText="1"/>
    </xf>
    <xf numFmtId="9" fontId="6" fillId="0" borderId="13" xfId="1" applyFont="1" applyBorder="1" applyAlignment="1">
      <alignment horizontal="center" vertical="center"/>
    </xf>
    <xf numFmtId="165" fontId="6" fillId="0" borderId="9" xfId="2" applyNumberFormat="1" applyFont="1" applyBorder="1" applyAlignment="1">
      <alignment horizontal="center" vertical="center"/>
    </xf>
    <xf numFmtId="3" fontId="9" fillId="3" borderId="11" xfId="0" applyNumberFormat="1" applyFont="1" applyFill="1" applyBorder="1" applyAlignment="1">
      <alignment horizontal="center" vertical="center"/>
    </xf>
    <xf numFmtId="9" fontId="9" fillId="3" borderId="13" xfId="1" applyFont="1" applyFill="1" applyBorder="1" applyAlignment="1">
      <alignment horizontal="center" vertical="center"/>
    </xf>
    <xf numFmtId="0" fontId="6" fillId="0" borderId="9" xfId="0" applyFont="1" applyBorder="1" applyAlignment="1">
      <alignment horizontal="left" wrapText="1"/>
    </xf>
    <xf numFmtId="3" fontId="6" fillId="0" borderId="11" xfId="0" applyNumberFormat="1" applyFont="1" applyBorder="1" applyAlignment="1">
      <alignment horizontal="center" vertical="center"/>
    </xf>
    <xf numFmtId="3" fontId="6" fillId="0" borderId="9" xfId="0" applyNumberFormat="1" applyFont="1" applyBorder="1" applyAlignment="1">
      <alignment horizontal="center" vertical="center"/>
    </xf>
    <xf numFmtId="3" fontId="6" fillId="0" borderId="13" xfId="0" applyNumberFormat="1" applyFont="1" applyBorder="1" applyAlignment="1">
      <alignment horizontal="center" vertical="center"/>
    </xf>
    <xf numFmtId="3" fontId="6" fillId="0" borderId="14" xfId="0" applyNumberFormat="1" applyFont="1" applyBorder="1" applyAlignment="1">
      <alignment horizontal="center" vertical="center"/>
    </xf>
    <xf numFmtId="3" fontId="6" fillId="0" borderId="12" xfId="0" applyNumberFormat="1" applyFont="1" applyBorder="1" applyAlignment="1">
      <alignment horizontal="center" vertical="center"/>
    </xf>
    <xf numFmtId="3" fontId="9" fillId="3" borderId="48" xfId="0" applyNumberFormat="1" applyFont="1" applyFill="1" applyBorder="1" applyAlignment="1">
      <alignment horizontal="center" vertical="center"/>
    </xf>
    <xf numFmtId="3" fontId="9" fillId="3" borderId="24" xfId="0" applyNumberFormat="1" applyFont="1" applyFill="1" applyBorder="1" applyAlignment="1">
      <alignment horizontal="center" vertical="center"/>
    </xf>
    <xf numFmtId="9" fontId="9" fillId="3" borderId="24" xfId="1" applyFont="1" applyFill="1" applyBorder="1" applyAlignment="1">
      <alignment horizontal="center" vertical="center"/>
    </xf>
    <xf numFmtId="3" fontId="9" fillId="3" borderId="55" xfId="0" applyNumberFormat="1" applyFont="1" applyFill="1" applyBorder="1" applyAlignment="1">
      <alignment horizontal="center" vertical="center"/>
    </xf>
    <xf numFmtId="3" fontId="9" fillId="3" borderId="17" xfId="0" applyNumberFormat="1" applyFont="1" applyFill="1" applyBorder="1" applyAlignment="1">
      <alignment horizontal="center" vertical="center"/>
    </xf>
    <xf numFmtId="9" fontId="6" fillId="0" borderId="0" xfId="1" applyFont="1" applyBorder="1"/>
    <xf numFmtId="9" fontId="9" fillId="3" borderId="29" xfId="1" applyFont="1" applyFill="1" applyBorder="1" applyAlignment="1">
      <alignment horizontal="center" vertical="center"/>
    </xf>
    <xf numFmtId="0" fontId="9" fillId="0" borderId="15" xfId="0" applyFont="1" applyBorder="1" applyAlignment="1">
      <alignment horizontal="center" wrapText="1"/>
    </xf>
    <xf numFmtId="3" fontId="9" fillId="0" borderId="15" xfId="0" quotePrefix="1" applyNumberFormat="1" applyFont="1" applyBorder="1" applyAlignment="1">
      <alignment horizontal="center" vertical="center"/>
    </xf>
    <xf numFmtId="9" fontId="9" fillId="0" borderId="15" xfId="0" applyNumberFormat="1" applyFont="1" applyBorder="1" applyAlignment="1">
      <alignment horizontal="center" vertical="center"/>
    </xf>
    <xf numFmtId="9" fontId="9" fillId="3" borderId="49" xfId="1" applyNumberFormat="1" applyFont="1" applyFill="1" applyBorder="1" applyAlignment="1">
      <alignment horizontal="center" vertical="center" wrapText="1"/>
    </xf>
    <xf numFmtId="0" fontId="24" fillId="0" borderId="56" xfId="0" quotePrefix="1" applyFont="1" applyBorder="1" applyAlignment="1">
      <alignment horizontal="left"/>
    </xf>
    <xf numFmtId="0" fontId="25" fillId="0" borderId="56" xfId="0" applyFont="1" applyBorder="1"/>
    <xf numFmtId="0" fontId="26" fillId="0" borderId="56" xfId="0" applyFont="1" applyBorder="1"/>
    <xf numFmtId="0" fontId="26" fillId="0" borderId="0" xfId="0" applyFont="1" applyBorder="1"/>
    <xf numFmtId="0" fontId="27" fillId="0" borderId="0" xfId="0" quotePrefix="1" applyFont="1" applyBorder="1" applyAlignment="1">
      <alignment horizontal="left"/>
    </xf>
    <xf numFmtId="0" fontId="25" fillId="0" borderId="0" xfId="0" applyFont="1" applyBorder="1"/>
    <xf numFmtId="0" fontId="28" fillId="0" borderId="0" xfId="0" quotePrefix="1" applyFont="1" applyAlignment="1">
      <alignment horizontal="left"/>
    </xf>
    <xf numFmtId="167" fontId="0" fillId="0" borderId="0" xfId="1" applyNumberFormat="1" applyFont="1"/>
    <xf numFmtId="0" fontId="29" fillId="0" borderId="0" xfId="0" applyFont="1" applyAlignment="1">
      <alignment horizontal="right"/>
    </xf>
    <xf numFmtId="0" fontId="29" fillId="0" borderId="0" xfId="0" applyFont="1" applyAlignment="1">
      <alignment horizontal="right" vertical="top" wrapText="1"/>
    </xf>
    <xf numFmtId="0" fontId="30" fillId="4" borderId="57" xfId="0" applyFont="1" applyFill="1" applyBorder="1" applyAlignment="1">
      <alignment vertical="center"/>
    </xf>
    <xf numFmtId="168" fontId="30" fillId="4" borderId="58" xfId="0" applyNumberFormat="1" applyFont="1" applyFill="1" applyBorder="1" applyAlignment="1">
      <alignment horizontal="right" vertical="center"/>
    </xf>
    <xf numFmtId="10" fontId="31" fillId="4" borderId="57" xfId="1" applyNumberFormat="1" applyFont="1" applyFill="1" applyBorder="1" applyAlignment="1">
      <alignment horizontal="center" vertical="center" wrapText="1"/>
    </xf>
    <xf numFmtId="3" fontId="0" fillId="0" borderId="0" xfId="0" applyNumberFormat="1"/>
    <xf numFmtId="10" fontId="0" fillId="0" borderId="0" xfId="1" applyNumberFormat="1" applyFont="1"/>
    <xf numFmtId="0" fontId="32" fillId="0" borderId="51" xfId="0" applyFont="1" applyBorder="1" applyAlignment="1">
      <alignment horizontal="right" vertical="center"/>
    </xf>
    <xf numFmtId="166" fontId="29" fillId="2" borderId="61" xfId="0" applyNumberFormat="1" applyFont="1" applyFill="1" applyBorder="1" applyAlignment="1">
      <alignment vertical="center"/>
    </xf>
    <xf numFmtId="0" fontId="0" fillId="0" borderId="0" xfId="0" applyBorder="1"/>
    <xf numFmtId="0" fontId="30" fillId="4" borderId="62" xfId="0" applyFont="1" applyFill="1" applyBorder="1" applyAlignment="1">
      <alignment vertical="center"/>
    </xf>
    <xf numFmtId="0" fontId="31" fillId="4" borderId="62" xfId="0" applyFont="1" applyFill="1" applyBorder="1" applyAlignment="1">
      <alignment horizontal="center" vertical="center" wrapText="1"/>
    </xf>
    <xf numFmtId="10" fontId="31" fillId="4" borderId="62" xfId="1" applyNumberFormat="1" applyFont="1" applyFill="1" applyBorder="1" applyAlignment="1">
      <alignment horizontal="center" vertical="center" wrapText="1"/>
    </xf>
    <xf numFmtId="0" fontId="4" fillId="0" borderId="59" xfId="0" applyFont="1" applyBorder="1" applyAlignment="1">
      <alignment horizontal="right" wrapText="1"/>
    </xf>
    <xf numFmtId="0" fontId="0" fillId="0" borderId="51" xfId="0" applyBorder="1" applyAlignment="1">
      <alignment horizontal="right" vertical="center" wrapText="1"/>
    </xf>
    <xf numFmtId="0" fontId="0" fillId="0" borderId="12" xfId="0" applyBorder="1" applyAlignment="1">
      <alignment horizontal="right" vertical="center" wrapText="1"/>
    </xf>
    <xf numFmtId="0" fontId="0" fillId="0" borderId="20" xfId="0" applyBorder="1" applyAlignment="1">
      <alignment horizontal="right" vertical="center" wrapText="1"/>
    </xf>
    <xf numFmtId="0" fontId="31" fillId="4" borderId="57" xfId="0" applyFont="1" applyFill="1" applyBorder="1" applyAlignment="1">
      <alignment vertical="center" wrapText="1"/>
    </xf>
    <xf numFmtId="0" fontId="31" fillId="4" borderId="57" xfId="0" applyFont="1" applyFill="1" applyBorder="1" applyAlignment="1">
      <alignment horizontal="center" vertical="center" wrapText="1"/>
    </xf>
    <xf numFmtId="0" fontId="4" fillId="0" borderId="66" xfId="0" applyFont="1" applyBorder="1" applyAlignment="1">
      <alignment horizontal="right" vertical="center" wrapText="1"/>
    </xf>
    <xf numFmtId="169" fontId="0" fillId="0" borderId="0" xfId="0" applyNumberFormat="1"/>
    <xf numFmtId="0" fontId="31" fillId="4" borderId="57" xfId="0" applyFont="1" applyFill="1" applyBorder="1" applyAlignment="1">
      <alignment vertical="center"/>
    </xf>
    <xf numFmtId="168" fontId="0" fillId="0" borderId="0" xfId="0" applyNumberFormat="1"/>
    <xf numFmtId="0" fontId="0" fillId="0" borderId="0" xfId="0" applyAlignment="1">
      <alignment wrapText="1"/>
    </xf>
    <xf numFmtId="9" fontId="29" fillId="0" borderId="0" xfId="1" applyFont="1" applyAlignment="1">
      <alignment horizontal="right" vertical="center" wrapText="1"/>
    </xf>
    <xf numFmtId="9" fontId="0" fillId="0" borderId="0" xfId="1" applyFont="1"/>
    <xf numFmtId="166" fontId="29" fillId="2" borderId="69" xfId="0" applyNumberFormat="1" applyFont="1" applyFill="1" applyBorder="1" applyAlignment="1">
      <alignment vertical="center"/>
    </xf>
    <xf numFmtId="0" fontId="32" fillId="0" borderId="12" xfId="0" applyFont="1" applyBorder="1" applyAlignment="1">
      <alignment horizontal="right" vertical="center" wrapText="1"/>
    </xf>
    <xf numFmtId="0" fontId="4" fillId="0" borderId="70" xfId="0" applyFont="1" applyBorder="1" applyAlignment="1">
      <alignment horizontal="right" wrapText="1"/>
    </xf>
    <xf numFmtId="0" fontId="4" fillId="0" borderId="72" xfId="0" applyFont="1" applyBorder="1" applyAlignment="1">
      <alignment horizontal="right" vertical="center" wrapText="1"/>
    </xf>
    <xf numFmtId="166" fontId="0" fillId="2" borderId="52" xfId="1" applyNumberFormat="1" applyFont="1" applyFill="1" applyBorder="1" applyAlignment="1">
      <alignment horizontal="right"/>
    </xf>
    <xf numFmtId="0" fontId="29" fillId="0" borderId="0" xfId="0" applyFont="1" applyAlignment="1">
      <alignment horizontal="right" vertical="center"/>
    </xf>
    <xf numFmtId="166" fontId="29" fillId="2" borderId="54" xfId="0" applyNumberFormat="1" applyFont="1" applyFill="1" applyBorder="1" applyAlignment="1"/>
    <xf numFmtId="0" fontId="0" fillId="0" borderId="76" xfId="0" applyNumberFormat="1" applyBorder="1" applyAlignment="1">
      <alignment horizontal="right"/>
    </xf>
    <xf numFmtId="168" fontId="0" fillId="0" borderId="55" xfId="0" applyNumberFormat="1" applyBorder="1"/>
    <xf numFmtId="0" fontId="34" fillId="0" borderId="0" xfId="0" quotePrefix="1" applyFont="1" applyAlignment="1">
      <alignment horizontal="left"/>
    </xf>
    <xf numFmtId="3" fontId="7" fillId="0" borderId="0" xfId="1" applyNumberFormat="1" applyFont="1" applyBorder="1" applyAlignment="1">
      <alignment wrapText="1"/>
    </xf>
    <xf numFmtId="0" fontId="20" fillId="0" borderId="10" xfId="0" applyFont="1" applyBorder="1" applyAlignment="1">
      <alignment wrapText="1"/>
    </xf>
    <xf numFmtId="9" fontId="6" fillId="0" borderId="0" xfId="1" applyFont="1"/>
    <xf numFmtId="9" fontId="6" fillId="0" borderId="0" xfId="1" applyFont="1" applyAlignment="1">
      <alignment wrapText="1"/>
    </xf>
    <xf numFmtId="0" fontId="0" fillId="0" borderId="0" xfId="0" applyAlignment="1">
      <alignment wrapText="1"/>
    </xf>
    <xf numFmtId="9" fontId="6" fillId="0" borderId="24" xfId="1" applyFont="1" applyBorder="1" applyAlignment="1">
      <alignment horizontal="center" vertical="center"/>
    </xf>
    <xf numFmtId="9" fontId="9" fillId="3" borderId="22" xfId="1" applyFont="1" applyFill="1" applyBorder="1" applyAlignment="1">
      <alignment horizontal="center" vertical="center"/>
    </xf>
    <xf numFmtId="3" fontId="9" fillId="3" borderId="20" xfId="0" applyNumberFormat="1" applyFont="1" applyFill="1" applyBorder="1" applyAlignment="1">
      <alignment horizontal="center" vertical="center"/>
    </xf>
    <xf numFmtId="9" fontId="9" fillId="3" borderId="18" xfId="1" applyFont="1" applyFill="1" applyBorder="1" applyAlignment="1">
      <alignment horizontal="center" vertical="center"/>
    </xf>
    <xf numFmtId="3" fontId="9" fillId="0" borderId="0" xfId="0" quotePrefix="1" applyNumberFormat="1" applyFont="1" applyAlignment="1">
      <alignment horizontal="center" vertical="center"/>
    </xf>
    <xf numFmtId="0" fontId="20" fillId="0" borderId="77" xfId="0" applyFont="1" applyBorder="1" applyAlignment="1">
      <alignment horizontal="center" vertical="center" wrapText="1"/>
    </xf>
    <xf numFmtId="0" fontId="20" fillId="0" borderId="91" xfId="0" quotePrefix="1" applyFont="1" applyBorder="1" applyAlignment="1">
      <alignment horizontal="center" vertical="center"/>
    </xf>
    <xf numFmtId="3" fontId="20" fillId="0" borderId="78" xfId="0" applyNumberFormat="1" applyFont="1" applyBorder="1" applyAlignment="1">
      <alignment horizontal="center" vertical="center"/>
    </xf>
    <xf numFmtId="3" fontId="20" fillId="0" borderId="83" xfId="0" applyNumberFormat="1" applyFont="1" applyBorder="1" applyAlignment="1">
      <alignment horizontal="center" vertical="center"/>
    </xf>
    <xf numFmtId="3" fontId="20" fillId="0" borderId="84" xfId="0" applyNumberFormat="1" applyFont="1" applyBorder="1" applyAlignment="1">
      <alignment horizontal="center" vertical="center"/>
    </xf>
    <xf numFmtId="0" fontId="6" fillId="0" borderId="24" xfId="0" applyFont="1" applyBorder="1" applyAlignment="1">
      <alignment horizontal="center" wrapText="1"/>
    </xf>
    <xf numFmtId="0" fontId="6" fillId="0" borderId="11" xfId="0" applyFont="1" applyBorder="1" applyAlignment="1">
      <alignment wrapText="1"/>
    </xf>
    <xf numFmtId="3" fontId="4" fillId="7" borderId="91" xfId="0" applyNumberFormat="1" applyFont="1" applyFill="1" applyBorder="1" applyAlignment="1">
      <alignment horizontal="center" vertical="center"/>
    </xf>
    <xf numFmtId="3" fontId="40" fillId="7" borderId="91" xfId="0" applyNumberFormat="1" applyFont="1" applyFill="1" applyBorder="1" applyAlignment="1">
      <alignment horizontal="center" vertical="center"/>
    </xf>
    <xf numFmtId="0" fontId="39" fillId="0" borderId="11" xfId="0" applyFont="1" applyBorder="1" applyAlignment="1">
      <alignment wrapText="1"/>
    </xf>
    <xf numFmtId="3" fontId="38" fillId="4" borderId="15" xfId="0" applyNumberFormat="1" applyFont="1" applyFill="1" applyBorder="1" applyAlignment="1">
      <alignment vertical="center"/>
    </xf>
    <xf numFmtId="3" fontId="38" fillId="4" borderId="0" xfId="0" applyNumberFormat="1" applyFont="1" applyFill="1" applyAlignment="1">
      <alignment vertical="center"/>
    </xf>
    <xf numFmtId="3" fontId="38" fillId="4" borderId="0" xfId="0" applyNumberFormat="1" applyFont="1" applyFill="1" applyBorder="1" applyAlignment="1">
      <alignment vertical="center"/>
    </xf>
    <xf numFmtId="170" fontId="20" fillId="0" borderId="15" xfId="7" applyNumberFormat="1" applyFont="1" applyBorder="1" applyAlignment="1">
      <alignment horizontal="center" vertical="center"/>
    </xf>
    <xf numFmtId="170" fontId="20" fillId="0" borderId="54" xfId="7" applyNumberFormat="1" applyFont="1" applyBorder="1" applyAlignment="1">
      <alignment horizontal="center" vertical="center"/>
    </xf>
    <xf numFmtId="170" fontId="20" fillId="0" borderId="52" xfId="7" applyNumberFormat="1" applyFont="1" applyBorder="1" applyAlignment="1">
      <alignment horizontal="center" vertical="center"/>
    </xf>
    <xf numFmtId="170" fontId="20" fillId="0" borderId="24" xfId="7" applyNumberFormat="1" applyFont="1" applyBorder="1" applyAlignment="1">
      <alignment horizontal="center" vertical="center"/>
    </xf>
    <xf numFmtId="170" fontId="20" fillId="0" borderId="10" xfId="7" applyNumberFormat="1" applyFont="1" applyBorder="1" applyAlignment="1">
      <alignment horizontal="center" vertical="center"/>
    </xf>
    <xf numFmtId="170" fontId="20" fillId="0" borderId="13" xfId="7" applyNumberFormat="1" applyFont="1" applyBorder="1" applyAlignment="1">
      <alignment horizontal="center" vertical="center"/>
    </xf>
    <xf numFmtId="170" fontId="20" fillId="0" borderId="0" xfId="7" applyNumberFormat="1" applyFont="1" applyAlignment="1">
      <alignment horizontal="center" vertical="center"/>
    </xf>
    <xf numFmtId="170" fontId="20" fillId="0" borderId="0" xfId="7" applyNumberFormat="1" applyFont="1" applyBorder="1" applyAlignment="1">
      <alignment horizontal="center" vertical="center"/>
    </xf>
    <xf numFmtId="170" fontId="20" fillId="0" borderId="36" xfId="7" applyNumberFormat="1" applyFont="1" applyBorder="1" applyAlignment="1">
      <alignment horizontal="center" vertical="center"/>
    </xf>
    <xf numFmtId="170" fontId="0" fillId="0" borderId="0" xfId="0" applyNumberFormat="1"/>
    <xf numFmtId="9" fontId="8" fillId="3" borderId="28" xfId="0" applyNumberFormat="1" applyFont="1" applyFill="1" applyBorder="1" applyAlignment="1">
      <alignment horizontal="center" vertical="center" wrapText="1"/>
    </xf>
    <xf numFmtId="9" fontId="8" fillId="3" borderId="29" xfId="0" applyNumberFormat="1" applyFont="1" applyFill="1" applyBorder="1" applyAlignment="1">
      <alignment horizontal="center" vertical="center" wrapText="1"/>
    </xf>
    <xf numFmtId="0" fontId="24" fillId="0" borderId="56" xfId="0" quotePrefix="1" applyFont="1" applyBorder="1" applyAlignment="1">
      <alignment horizontal="left" vertical="center"/>
    </xf>
    <xf numFmtId="0" fontId="34" fillId="0" borderId="0" xfId="0" applyFont="1"/>
    <xf numFmtId="0" fontId="20" fillId="0" borderId="0" xfId="0" applyFont="1"/>
    <xf numFmtId="0" fontId="0" fillId="0" borderId="0" xfId="0" applyAlignment="1">
      <alignment textRotation="90"/>
    </xf>
    <xf numFmtId="3" fontId="20" fillId="0" borderId="0" xfId="0" applyNumberFormat="1" applyFont="1"/>
    <xf numFmtId="0" fontId="4" fillId="3" borderId="25" xfId="0" applyFont="1" applyFill="1" applyBorder="1" applyAlignment="1">
      <alignment horizontal="left" vertical="center" wrapText="1"/>
    </xf>
    <xf numFmtId="0" fontId="43" fillId="6" borderId="0" xfId="0" applyFont="1" applyFill="1" applyAlignment="1">
      <alignment vertical="center"/>
    </xf>
    <xf numFmtId="0" fontId="45" fillId="0" borderId="0" xfId="0" applyFont="1"/>
    <xf numFmtId="0" fontId="6" fillId="0" borderId="91" xfId="0" applyFont="1" applyBorder="1" applyAlignment="1">
      <alignment horizontal="center" vertical="center" wrapText="1"/>
    </xf>
    <xf numFmtId="0" fontId="7" fillId="0" borderId="91" xfId="0" applyFont="1" applyBorder="1" applyAlignment="1">
      <alignment horizontal="center" vertical="center" wrapText="1"/>
    </xf>
    <xf numFmtId="0" fontId="6" fillId="0" borderId="91" xfId="0" applyFont="1" applyBorder="1" applyAlignment="1">
      <alignment horizontal="center" vertical="center"/>
    </xf>
    <xf numFmtId="0" fontId="7" fillId="0" borderId="91" xfId="0" applyFont="1" applyBorder="1" applyAlignment="1">
      <alignment horizontal="center" vertical="center"/>
    </xf>
    <xf numFmtId="0" fontId="0" fillId="0" borderId="0" xfId="0" quotePrefix="1"/>
    <xf numFmtId="0" fontId="47" fillId="0" borderId="38" xfId="0" applyFont="1" applyBorder="1" applyAlignment="1">
      <alignment horizontal="center" vertical="center"/>
    </xf>
    <xf numFmtId="0" fontId="0" fillId="0" borderId="23" xfId="0" applyBorder="1" applyAlignment="1">
      <alignment horizontal="center" vertical="center" wrapText="1"/>
    </xf>
    <xf numFmtId="0" fontId="6" fillId="0" borderId="14" xfId="0" applyFont="1" applyFill="1" applyBorder="1" applyAlignment="1">
      <alignment wrapText="1"/>
    </xf>
    <xf numFmtId="0" fontId="6" fillId="0" borderId="10" xfId="0" applyFont="1" applyFill="1" applyBorder="1" applyAlignment="1">
      <alignment wrapText="1"/>
    </xf>
    <xf numFmtId="0" fontId="6" fillId="0" borderId="0" xfId="0" applyFont="1" applyAlignment="1">
      <alignment horizontal="left"/>
    </xf>
    <xf numFmtId="3" fontId="6" fillId="0" borderId="0" xfId="0" applyNumberFormat="1" applyFont="1" applyBorder="1" applyAlignment="1">
      <alignment horizontal="center" vertical="center"/>
    </xf>
    <xf numFmtId="9" fontId="6" fillId="0" borderId="0" xfId="1" applyFont="1" applyBorder="1" applyAlignment="1">
      <alignment horizontal="center" vertical="center"/>
    </xf>
    <xf numFmtId="9" fontId="6" fillId="0" borderId="0" xfId="0" applyNumberFormat="1" applyFont="1" applyBorder="1" applyAlignment="1">
      <alignment horizontal="center" vertical="center"/>
    </xf>
    <xf numFmtId="0" fontId="6" fillId="0" borderId="0" xfId="0" applyFont="1" applyBorder="1"/>
    <xf numFmtId="164" fontId="6" fillId="0" borderId="0" xfId="7" applyFont="1" applyAlignment="1">
      <alignment wrapText="1"/>
    </xf>
    <xf numFmtId="0" fontId="0" fillId="0" borderId="0" xfId="0" applyAlignment="1">
      <alignment wrapText="1"/>
    </xf>
    <xf numFmtId="0" fontId="0" fillId="0" borderId="23" xfId="0" applyBorder="1" applyAlignment="1">
      <alignment horizontal="center" vertical="center" wrapText="1"/>
    </xf>
    <xf numFmtId="0" fontId="20" fillId="0" borderId="91" xfId="0" applyFont="1" applyBorder="1" applyAlignment="1">
      <alignment horizontal="center" vertical="center" wrapText="1"/>
    </xf>
    <xf numFmtId="170" fontId="6" fillId="0" borderId="0" xfId="7" applyNumberFormat="1" applyFont="1" applyFill="1" applyBorder="1" applyAlignment="1">
      <alignment horizontal="center" vertical="center"/>
    </xf>
    <xf numFmtId="0" fontId="18" fillId="0" borderId="0" xfId="0" quotePrefix="1" applyFont="1" applyFill="1" applyBorder="1" applyAlignment="1">
      <alignment vertical="center"/>
    </xf>
    <xf numFmtId="170" fontId="39" fillId="0" borderId="12" xfId="7" applyNumberFormat="1" applyFont="1" applyBorder="1" applyAlignment="1">
      <alignment horizontal="center" vertical="center"/>
    </xf>
    <xf numFmtId="170" fontId="39" fillId="0" borderId="13" xfId="7" applyNumberFormat="1" applyFont="1" applyBorder="1" applyAlignment="1">
      <alignment horizontal="center" vertical="center"/>
    </xf>
    <xf numFmtId="170" fontId="20" fillId="0" borderId="0" xfId="7" applyNumberFormat="1" applyFont="1" applyFill="1" applyBorder="1" applyAlignment="1">
      <alignment horizontal="center" vertical="center"/>
    </xf>
    <xf numFmtId="170" fontId="20" fillId="0" borderId="24" xfId="7" applyNumberFormat="1" applyFont="1" applyFill="1" applyBorder="1" applyAlignment="1">
      <alignment horizontal="center" vertical="center"/>
    </xf>
    <xf numFmtId="170" fontId="20" fillId="0" borderId="13" xfId="7" applyNumberFormat="1" applyFont="1" applyFill="1" applyBorder="1" applyAlignment="1">
      <alignment horizontal="center" vertical="center"/>
    </xf>
    <xf numFmtId="170" fontId="20" fillId="0" borderId="52" xfId="7" applyNumberFormat="1" applyFont="1" applyFill="1" applyBorder="1" applyAlignment="1">
      <alignment horizontal="center" vertical="center"/>
    </xf>
    <xf numFmtId="3" fontId="20" fillId="0" borderId="6" xfId="0" applyNumberFormat="1" applyFont="1" applyFill="1" applyBorder="1" applyAlignment="1">
      <alignment horizontal="center" vertical="center"/>
    </xf>
    <xf numFmtId="0" fontId="0" fillId="0" borderId="80" xfId="0" applyBorder="1"/>
    <xf numFmtId="170" fontId="20" fillId="0" borderId="94" xfId="7" applyNumberFormat="1" applyFont="1" applyFill="1" applyBorder="1" applyAlignment="1">
      <alignment horizontal="center" vertical="center"/>
    </xf>
    <xf numFmtId="170" fontId="20" fillId="0" borderId="22" xfId="7" applyNumberFormat="1" applyFont="1" applyFill="1" applyBorder="1" applyAlignment="1">
      <alignment horizontal="center" vertical="center"/>
    </xf>
    <xf numFmtId="170" fontId="20" fillId="0" borderId="14" xfId="7" applyNumberFormat="1" applyFont="1" applyFill="1" applyBorder="1" applyAlignment="1">
      <alignment horizontal="center" vertical="center"/>
    </xf>
    <xf numFmtId="3" fontId="38" fillId="4" borderId="93" xfId="0" applyNumberFormat="1" applyFont="1" applyFill="1" applyBorder="1" applyAlignment="1">
      <alignment vertical="center"/>
    </xf>
    <xf numFmtId="0" fontId="35" fillId="0" borderId="91" xfId="0" applyFont="1" applyBorder="1" applyAlignment="1">
      <alignment horizontal="center" vertical="center"/>
    </xf>
    <xf numFmtId="0" fontId="48" fillId="0" borderId="91" xfId="0" applyFont="1" applyBorder="1" applyAlignment="1">
      <alignment horizontal="center" vertical="center"/>
    </xf>
    <xf numFmtId="3" fontId="50" fillId="0" borderId="51" xfId="0" applyNumberFormat="1" applyFont="1" applyFill="1" applyBorder="1" applyAlignment="1">
      <alignment horizontal="center" vertical="center"/>
    </xf>
    <xf numFmtId="3" fontId="50" fillId="0" borderId="24" xfId="0" applyNumberFormat="1" applyFont="1" applyFill="1" applyBorder="1" applyAlignment="1">
      <alignment horizontal="center" vertical="center"/>
    </xf>
    <xf numFmtId="3" fontId="50" fillId="0" borderId="15" xfId="0" applyNumberFormat="1" applyFont="1" applyFill="1" applyBorder="1" applyAlignment="1">
      <alignment horizontal="center" vertical="center"/>
    </xf>
    <xf numFmtId="3" fontId="50" fillId="0" borderId="12" xfId="0" applyNumberFormat="1" applyFont="1" applyFill="1" applyBorder="1" applyAlignment="1">
      <alignment horizontal="center" vertical="center"/>
    </xf>
    <xf numFmtId="0" fontId="9" fillId="9" borderId="91" xfId="0" applyFont="1" applyFill="1" applyBorder="1" applyAlignment="1">
      <alignment horizontal="center" vertical="center" wrapText="1"/>
    </xf>
    <xf numFmtId="0" fontId="20" fillId="0" borderId="91" xfId="0" applyFont="1" applyFill="1" applyBorder="1" applyAlignment="1">
      <alignment horizontal="center" vertical="center"/>
    </xf>
    <xf numFmtId="0" fontId="35" fillId="0" borderId="91" xfId="0" applyFont="1" applyBorder="1" applyAlignment="1">
      <alignment horizontal="center" vertical="center" wrapText="1"/>
    </xf>
    <xf numFmtId="0" fontId="48" fillId="0" borderId="91" xfId="0" applyFont="1" applyBorder="1" applyAlignment="1">
      <alignment horizontal="center" vertical="center" wrapText="1"/>
    </xf>
    <xf numFmtId="0" fontId="35" fillId="0" borderId="91" xfId="0" applyNumberFormat="1" applyFont="1" applyFill="1" applyBorder="1" applyAlignment="1">
      <alignment horizontal="center" vertical="center" wrapText="1"/>
    </xf>
    <xf numFmtId="0" fontId="35" fillId="0" borderId="91" xfId="0" applyNumberFormat="1" applyFont="1" applyBorder="1" applyAlignment="1">
      <alignment horizontal="center" vertical="center" wrapText="1"/>
    </xf>
    <xf numFmtId="0" fontId="51" fillId="0" borderId="91" xfId="0" applyFont="1" applyBorder="1" applyAlignment="1">
      <alignment horizontal="center" vertical="center" wrapText="1"/>
    </xf>
    <xf numFmtId="0" fontId="48" fillId="0" borderId="91" xfId="0" applyNumberFormat="1" applyFont="1" applyBorder="1" applyAlignment="1">
      <alignment horizontal="center" vertical="center" wrapText="1"/>
    </xf>
    <xf numFmtId="0" fontId="51" fillId="0" borderId="91" xfId="0" applyNumberFormat="1" applyFont="1" applyBorder="1" applyAlignment="1">
      <alignment horizontal="center" vertical="center" wrapText="1"/>
    </xf>
    <xf numFmtId="0" fontId="35" fillId="0" borderId="91" xfId="0" applyNumberFormat="1" applyFont="1" applyBorder="1" applyAlignment="1">
      <alignment horizontal="center" vertical="center"/>
    </xf>
    <xf numFmtId="0" fontId="51" fillId="0" borderId="91" xfId="0" applyFont="1" applyBorder="1" applyAlignment="1">
      <alignment horizontal="center" vertical="center"/>
    </xf>
    <xf numFmtId="0" fontId="48" fillId="0" borderId="91" xfId="0" applyNumberFormat="1" applyFont="1" applyBorder="1" applyAlignment="1">
      <alignment horizontal="center" vertical="center"/>
    </xf>
    <xf numFmtId="0" fontId="51" fillId="0" borderId="91" xfId="0" applyNumberFormat="1" applyFont="1" applyBorder="1" applyAlignment="1">
      <alignment horizontal="center" vertical="center"/>
    </xf>
    <xf numFmtId="0" fontId="20" fillId="0" borderId="91" xfId="0" applyNumberFormat="1" applyFont="1" applyFill="1" applyBorder="1" applyAlignment="1">
      <alignment horizontal="center" vertical="center" wrapText="1"/>
    </xf>
    <xf numFmtId="0" fontId="20" fillId="0" borderId="91" xfId="0" applyNumberFormat="1" applyFont="1" applyBorder="1" applyAlignment="1">
      <alignment horizontal="center" vertical="center" wrapText="1"/>
    </xf>
    <xf numFmtId="0" fontId="6" fillId="0" borderId="91" xfId="0" applyNumberFormat="1" applyFont="1" applyBorder="1" applyAlignment="1">
      <alignment horizontal="center" vertical="center" wrapText="1"/>
    </xf>
    <xf numFmtId="0" fontId="7" fillId="0" borderId="91" xfId="0" applyNumberFormat="1" applyFont="1" applyBorder="1" applyAlignment="1">
      <alignment horizontal="center" vertical="center" wrapText="1"/>
    </xf>
    <xf numFmtId="0" fontId="20" fillId="0" borderId="91" xfId="0" applyNumberFormat="1" applyFont="1" applyBorder="1" applyAlignment="1">
      <alignment horizontal="center" vertical="center"/>
    </xf>
    <xf numFmtId="0" fontId="6" fillId="0" borderId="91" xfId="0" applyNumberFormat="1" applyFont="1" applyBorder="1" applyAlignment="1">
      <alignment horizontal="center" vertical="center"/>
    </xf>
    <xf numFmtId="0" fontId="7" fillId="0" borderId="91" xfId="0" applyNumberFormat="1" applyFont="1" applyBorder="1" applyAlignment="1">
      <alignment horizontal="center" vertical="center"/>
    </xf>
    <xf numFmtId="0" fontId="20" fillId="0" borderId="91" xfId="0" applyNumberFormat="1" applyFont="1" applyFill="1" applyBorder="1" applyAlignment="1">
      <alignment horizontal="center" vertical="center"/>
    </xf>
    <xf numFmtId="0" fontId="41" fillId="10" borderId="91" xfId="0" applyFont="1" applyFill="1" applyBorder="1" applyAlignment="1">
      <alignment horizontal="center" vertical="center" wrapText="1"/>
    </xf>
    <xf numFmtId="0" fontId="41" fillId="10" borderId="91" xfId="0" applyFont="1" applyFill="1" applyBorder="1" applyAlignment="1">
      <alignment horizontal="center" vertical="center"/>
    </xf>
    <xf numFmtId="0" fontId="41" fillId="10" borderId="91" xfId="0" quotePrefix="1" applyFont="1" applyFill="1" applyBorder="1" applyAlignment="1">
      <alignment horizontal="center" vertical="center" wrapText="1"/>
    </xf>
    <xf numFmtId="165" fontId="41" fillId="10" borderId="91" xfId="2" applyNumberFormat="1" applyFont="1" applyFill="1" applyBorder="1" applyAlignment="1">
      <alignment horizontal="center" vertical="center"/>
    </xf>
    <xf numFmtId="0" fontId="41" fillId="10" borderId="91" xfId="0" applyNumberFormat="1" applyFont="1" applyFill="1" applyBorder="1" applyAlignment="1">
      <alignment horizontal="center" vertical="center"/>
    </xf>
    <xf numFmtId="0" fontId="35" fillId="0" borderId="91" xfId="0" applyFont="1" applyFill="1" applyBorder="1" applyAlignment="1">
      <alignment horizontal="center" vertical="center" wrapText="1"/>
    </xf>
    <xf numFmtId="0" fontId="51" fillId="0" borderId="91" xfId="0" applyNumberFormat="1" applyFont="1" applyFill="1" applyBorder="1" applyAlignment="1">
      <alignment horizontal="center" vertical="center" wrapText="1"/>
    </xf>
    <xf numFmtId="0" fontId="8" fillId="9" borderId="91" xfId="0" applyFont="1" applyFill="1" applyBorder="1" applyAlignment="1">
      <alignment horizontal="center" vertical="center"/>
    </xf>
    <xf numFmtId="0" fontId="8" fillId="9" borderId="91" xfId="0" applyFont="1" applyFill="1" applyBorder="1" applyAlignment="1">
      <alignment horizontal="center" vertical="center" wrapText="1"/>
    </xf>
    <xf numFmtId="1" fontId="8" fillId="9" borderId="91" xfId="0" applyNumberFormat="1" applyFont="1" applyFill="1" applyBorder="1" applyAlignment="1">
      <alignment horizontal="center" vertical="center" wrapText="1"/>
    </xf>
    <xf numFmtId="1" fontId="36" fillId="10" borderId="91" xfId="0" applyNumberFormat="1" applyFont="1" applyFill="1" applyBorder="1" applyAlignment="1">
      <alignment horizontal="center" vertical="center"/>
    </xf>
    <xf numFmtId="0" fontId="36" fillId="10" borderId="91" xfId="0" applyNumberFormat="1" applyFont="1" applyFill="1" applyBorder="1" applyAlignment="1">
      <alignment horizontal="center" vertical="center"/>
    </xf>
    <xf numFmtId="0" fontId="36" fillId="10" borderId="91" xfId="0" applyFont="1" applyFill="1" applyBorder="1" applyAlignment="1">
      <alignment horizontal="center" vertical="center"/>
    </xf>
    <xf numFmtId="1" fontId="8" fillId="10" borderId="91"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0" fontId="41" fillId="0" borderId="0" xfId="0" applyFont="1" applyFill="1" applyBorder="1" applyAlignment="1">
      <alignment horizontal="center" vertical="center" wrapText="1"/>
    </xf>
    <xf numFmtId="0" fontId="41"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Border="1" applyAlignment="1">
      <alignment vertical="center" wrapText="1"/>
    </xf>
    <xf numFmtId="0" fontId="41" fillId="0" borderId="0" xfId="0" applyFont="1" applyFill="1" applyBorder="1" applyAlignment="1">
      <alignment vertical="center"/>
    </xf>
    <xf numFmtId="0" fontId="36" fillId="10" borderId="91" xfId="0" applyNumberFormat="1" applyFont="1" applyFill="1" applyBorder="1" applyAlignment="1">
      <alignment horizontal="center" vertical="center" wrapText="1"/>
    </xf>
    <xf numFmtId="0" fontId="36" fillId="10" borderId="91" xfId="0" applyFont="1" applyFill="1" applyBorder="1" applyAlignment="1">
      <alignment horizontal="center" vertical="center" wrapText="1"/>
    </xf>
    <xf numFmtId="3" fontId="0" fillId="0" borderId="48" xfId="0" applyNumberFormat="1" applyBorder="1" applyAlignment="1">
      <alignment horizontal="left" vertical="center"/>
    </xf>
    <xf numFmtId="3" fontId="0" fillId="0" borderId="53" xfId="0" applyNumberFormat="1" applyBorder="1" applyAlignment="1">
      <alignment horizontal="left" vertical="center" wrapText="1"/>
    </xf>
    <xf numFmtId="0" fontId="20" fillId="0" borderId="0" xfId="0" applyFont="1" applyBorder="1"/>
    <xf numFmtId="3" fontId="0" fillId="0" borderId="86" xfId="0" applyNumberFormat="1" applyBorder="1" applyAlignment="1">
      <alignment horizontal="left" vertical="center"/>
    </xf>
    <xf numFmtId="0" fontId="20" fillId="0" borderId="39" xfId="0" applyFont="1" applyBorder="1" applyAlignment="1">
      <alignment wrapText="1"/>
    </xf>
    <xf numFmtId="0" fontId="20" fillId="0" borderId="54" xfId="0" applyFont="1" applyBorder="1" applyAlignment="1">
      <alignment wrapText="1"/>
    </xf>
    <xf numFmtId="0" fontId="20" fillId="0" borderId="26" xfId="0" applyFont="1" applyBorder="1" applyAlignment="1">
      <alignment wrapText="1"/>
    </xf>
    <xf numFmtId="0" fontId="20" fillId="0" borderId="26" xfId="0" quotePrefix="1" applyFont="1" applyBorder="1" applyAlignment="1">
      <alignment horizontal="left" wrapText="1"/>
    </xf>
    <xf numFmtId="0" fontId="35" fillId="0" borderId="91" xfId="0" applyFont="1" applyFill="1" applyBorder="1" applyAlignment="1">
      <alignment horizontal="center" vertical="center"/>
    </xf>
    <xf numFmtId="1" fontId="8" fillId="0" borderId="91" xfId="8" applyNumberFormat="1" applyFont="1" applyFill="1" applyBorder="1" applyAlignment="1">
      <alignment horizontal="center" vertical="center"/>
    </xf>
    <xf numFmtId="3" fontId="20" fillId="0" borderId="91" xfId="0" applyNumberFormat="1" applyFont="1" applyFill="1" applyBorder="1" applyAlignment="1">
      <alignment horizontal="center" vertical="center"/>
    </xf>
    <xf numFmtId="1" fontId="6" fillId="0" borderId="91" xfId="8" applyNumberFormat="1" applyFont="1" applyFill="1" applyBorder="1" applyAlignment="1">
      <alignment horizontal="center" vertical="center"/>
    </xf>
    <xf numFmtId="0" fontId="6" fillId="0" borderId="91" xfId="8" applyFont="1" applyFill="1" applyBorder="1" applyAlignment="1">
      <alignment horizontal="center" vertical="center"/>
    </xf>
    <xf numFmtId="3" fontId="20" fillId="10" borderId="91" xfId="0" applyNumberFormat="1" applyFont="1" applyFill="1" applyBorder="1" applyAlignment="1">
      <alignment horizontal="center" vertical="center"/>
    </xf>
    <xf numFmtId="0" fontId="41" fillId="0" borderId="91" xfId="0" applyFont="1" applyBorder="1" applyAlignment="1">
      <alignment horizontal="center" vertical="center" wrapText="1"/>
    </xf>
    <xf numFmtId="0" fontId="41" fillId="0" borderId="91" xfId="0" quotePrefix="1" applyFont="1" applyBorder="1" applyAlignment="1">
      <alignment horizontal="center" vertical="center" wrapText="1"/>
    </xf>
    <xf numFmtId="0" fontId="0" fillId="0" borderId="91" xfId="0" applyFill="1" applyBorder="1" applyAlignment="1">
      <alignment horizontal="center"/>
    </xf>
    <xf numFmtId="0" fontId="0" fillId="10" borderId="91" xfId="0" applyFill="1" applyBorder="1" applyAlignment="1">
      <alignment horizontal="center"/>
    </xf>
    <xf numFmtId="3" fontId="0" fillId="10" borderId="91" xfId="0" applyNumberFormat="1" applyFill="1" applyBorder="1" applyAlignment="1">
      <alignment horizontal="center"/>
    </xf>
    <xf numFmtId="0" fontId="10" fillId="8" borderId="91" xfId="0" applyFont="1" applyFill="1" applyBorder="1" applyAlignment="1">
      <alignment horizontal="center"/>
    </xf>
    <xf numFmtId="166" fontId="6" fillId="0" borderId="46" xfId="1" applyNumberFormat="1" applyFont="1" applyBorder="1" applyAlignment="1">
      <alignment horizontal="center" vertical="center" wrapText="1"/>
    </xf>
    <xf numFmtId="166" fontId="6" fillId="0" borderId="10" xfId="1" applyNumberFormat="1" applyFont="1" applyBorder="1" applyAlignment="1">
      <alignment horizontal="center" vertical="center"/>
    </xf>
    <xf numFmtId="9" fontId="6" fillId="0" borderId="46" xfId="1" applyFont="1" applyFill="1" applyBorder="1" applyAlignment="1">
      <alignment horizontal="center" vertical="center" wrapText="1"/>
    </xf>
    <xf numFmtId="170" fontId="15" fillId="4" borderId="13" xfId="7" applyNumberFormat="1" applyFont="1" applyFill="1" applyBorder="1" applyAlignment="1">
      <alignment horizontal="center" vertical="center" wrapText="1"/>
    </xf>
    <xf numFmtId="3" fontId="6" fillId="0" borderId="0" xfId="0" applyNumberFormat="1" applyFont="1" applyBorder="1"/>
    <xf numFmtId="166" fontId="9" fillId="3" borderId="49" xfId="1" applyNumberFormat="1" applyFont="1" applyFill="1" applyBorder="1" applyAlignment="1">
      <alignment horizontal="center" vertical="center" wrapText="1"/>
    </xf>
    <xf numFmtId="170" fontId="6" fillId="0" borderId="12" xfId="7" applyNumberFormat="1" applyFont="1" applyBorder="1" applyAlignment="1">
      <alignment horizontal="center" vertical="center" wrapText="1"/>
    </xf>
    <xf numFmtId="170" fontId="6" fillId="0" borderId="9" xfId="7" applyNumberFormat="1" applyFont="1" applyBorder="1" applyAlignment="1">
      <alignment horizontal="center" vertical="center" wrapText="1"/>
    </xf>
    <xf numFmtId="170" fontId="6" fillId="0" borderId="9" xfId="7" applyNumberFormat="1" applyFont="1" applyBorder="1" applyAlignment="1">
      <alignment horizontal="left" wrapText="1" indent="2"/>
    </xf>
    <xf numFmtId="170" fontId="6" fillId="0" borderId="12" xfId="7" applyNumberFormat="1" applyFont="1" applyFill="1" applyBorder="1" applyAlignment="1">
      <alignment horizontal="center" vertical="center" wrapText="1"/>
    </xf>
    <xf numFmtId="170" fontId="6" fillId="0" borderId="20" xfId="7" applyNumberFormat="1" applyFont="1" applyBorder="1" applyAlignment="1">
      <alignment horizontal="center" vertical="center" wrapText="1"/>
    </xf>
    <xf numFmtId="170" fontId="6" fillId="0" borderId="22" xfId="7" applyNumberFormat="1" applyFont="1" applyBorder="1" applyAlignment="1">
      <alignment horizontal="center" vertical="center" wrapText="1"/>
    </xf>
    <xf numFmtId="170" fontId="6" fillId="0" borderId="13" xfId="7" applyNumberFormat="1" applyFont="1" applyBorder="1" applyAlignment="1">
      <alignment horizontal="center" vertical="center" wrapText="1"/>
    </xf>
    <xf numFmtId="170" fontId="20" fillId="0" borderId="21" xfId="7" applyNumberFormat="1" applyFont="1" applyBorder="1" applyAlignment="1">
      <alignment vertical="center" wrapText="1"/>
    </xf>
    <xf numFmtId="170" fontId="20" fillId="0" borderId="18" xfId="7" applyNumberFormat="1" applyFont="1" applyBorder="1" applyAlignment="1">
      <alignment vertical="center" wrapText="1"/>
    </xf>
    <xf numFmtId="170" fontId="20" fillId="0" borderId="22" xfId="7" applyNumberFormat="1" applyFont="1" applyBorder="1" applyAlignment="1">
      <alignment vertical="center" wrapText="1"/>
    </xf>
    <xf numFmtId="170" fontId="6" fillId="0" borderId="51" xfId="7" applyNumberFormat="1" applyFont="1" applyBorder="1" applyAlignment="1">
      <alignment horizontal="center" vertical="center" wrapText="1"/>
    </xf>
    <xf numFmtId="170" fontId="6" fillId="0" borderId="46" xfId="7" applyNumberFormat="1" applyFont="1" applyBorder="1" applyAlignment="1">
      <alignment horizontal="center" vertical="center" wrapText="1"/>
    </xf>
    <xf numFmtId="170" fontId="6" fillId="0" borderId="14" xfId="7" applyNumberFormat="1" applyFont="1" applyBorder="1" applyAlignment="1">
      <alignment horizontal="center" vertical="center" wrapText="1"/>
    </xf>
    <xf numFmtId="170" fontId="6" fillId="0" borderId="24" xfId="7" applyNumberFormat="1" applyFont="1" applyBorder="1" applyAlignment="1">
      <alignment horizontal="center" vertical="center" wrapText="1"/>
    </xf>
    <xf numFmtId="170" fontId="6" fillId="0" borderId="9" xfId="7" applyNumberFormat="1" applyFont="1" applyFill="1" applyBorder="1" applyAlignment="1">
      <alignment horizontal="center" vertical="center" wrapText="1"/>
    </xf>
    <xf numFmtId="170" fontId="6" fillId="0" borderId="20" xfId="7" applyNumberFormat="1" applyFont="1" applyFill="1" applyBorder="1" applyAlignment="1">
      <alignment horizontal="center" vertical="center" wrapText="1"/>
    </xf>
    <xf numFmtId="170" fontId="6" fillId="0" borderId="22" xfId="7" applyNumberFormat="1" applyFont="1" applyFill="1" applyBorder="1" applyAlignment="1">
      <alignment horizontal="center" vertical="center" wrapText="1"/>
    </xf>
    <xf numFmtId="170" fontId="6" fillId="0" borderId="24" xfId="7" applyNumberFormat="1" applyFont="1" applyFill="1" applyBorder="1" applyAlignment="1">
      <alignment horizontal="center" vertical="center" wrapText="1"/>
    </xf>
    <xf numFmtId="170" fontId="20" fillId="0" borderId="13" xfId="7" applyNumberFormat="1" applyFont="1" applyFill="1" applyBorder="1" applyAlignment="1">
      <alignment vertical="center" wrapText="1"/>
    </xf>
    <xf numFmtId="170" fontId="20" fillId="0" borderId="14" xfId="7" applyNumberFormat="1" applyFont="1" applyFill="1" applyBorder="1" applyAlignment="1">
      <alignment vertical="center" wrapText="1"/>
    </xf>
    <xf numFmtId="170" fontId="6" fillId="0" borderId="13" xfId="7" applyNumberFormat="1" applyFont="1" applyFill="1" applyBorder="1" applyAlignment="1">
      <alignment horizontal="center" vertical="center" wrapText="1"/>
    </xf>
    <xf numFmtId="170" fontId="20" fillId="0" borderId="10" xfId="7" applyNumberFormat="1" applyFont="1" applyFill="1" applyBorder="1" applyAlignment="1">
      <alignment vertical="center" wrapText="1"/>
    </xf>
    <xf numFmtId="170" fontId="6" fillId="0" borderId="51" xfId="7" applyNumberFormat="1" applyFont="1" applyFill="1" applyBorder="1" applyAlignment="1">
      <alignment horizontal="center" vertical="center" wrapText="1"/>
    </xf>
    <xf numFmtId="170" fontId="6" fillId="0" borderId="46" xfId="7" applyNumberFormat="1" applyFont="1" applyFill="1" applyBorder="1" applyAlignment="1">
      <alignment horizontal="center" vertical="center" wrapText="1"/>
    </xf>
    <xf numFmtId="170" fontId="6" fillId="0" borderId="14" xfId="7" applyNumberFormat="1" applyFont="1" applyFill="1" applyBorder="1" applyAlignment="1">
      <alignment horizontal="center" vertical="center" wrapText="1"/>
    </xf>
    <xf numFmtId="168" fontId="0" fillId="0" borderId="12" xfId="0" applyNumberFormat="1" applyFill="1" applyBorder="1" applyAlignment="1"/>
    <xf numFmtId="168" fontId="0" fillId="0" borderId="0" xfId="0" applyNumberFormat="1" applyFill="1"/>
    <xf numFmtId="0" fontId="31" fillId="0" borderId="0" xfId="0" applyFont="1" applyFill="1" applyBorder="1" applyAlignment="1">
      <alignment horizontal="center" vertical="center" wrapText="1"/>
    </xf>
    <xf numFmtId="169" fontId="33" fillId="0" borderId="52" xfId="0" applyNumberFormat="1" applyFont="1" applyFill="1" applyBorder="1" applyAlignment="1">
      <alignment horizontal="right"/>
    </xf>
    <xf numFmtId="0" fontId="0" fillId="0" borderId="0" xfId="0" applyFill="1" applyBorder="1"/>
    <xf numFmtId="169" fontId="0" fillId="0" borderId="0" xfId="0" applyNumberFormat="1" applyFill="1" applyBorder="1" applyAlignment="1">
      <alignment horizontal="right"/>
    </xf>
    <xf numFmtId="169" fontId="0" fillId="0" borderId="0" xfId="0" applyNumberFormat="1" applyFill="1" applyBorder="1"/>
    <xf numFmtId="169" fontId="33" fillId="0" borderId="0" xfId="0" applyNumberFormat="1" applyFont="1" applyFill="1" applyBorder="1" applyAlignment="1">
      <alignment horizontal="right"/>
    </xf>
    <xf numFmtId="0" fontId="28" fillId="0" borderId="0" xfId="0" applyFont="1" applyFill="1" applyBorder="1" applyAlignment="1">
      <alignment horizontal="center"/>
    </xf>
    <xf numFmtId="168" fontId="0" fillId="0" borderId="0" xfId="0" applyNumberFormat="1" applyFill="1" applyBorder="1"/>
    <xf numFmtId="3" fontId="0" fillId="0" borderId="0" xfId="0" applyNumberFormat="1" applyFill="1" applyBorder="1"/>
    <xf numFmtId="10" fontId="0" fillId="0" borderId="0" xfId="1" applyNumberFormat="1" applyFont="1" applyFill="1" applyBorder="1"/>
    <xf numFmtId="168" fontId="0" fillId="0" borderId="0" xfId="0" applyNumberFormat="1" applyFill="1" applyBorder="1" applyAlignment="1"/>
    <xf numFmtId="168" fontId="0" fillId="0" borderId="13" xfId="0" applyNumberFormat="1" applyFill="1" applyBorder="1" applyAlignment="1"/>
    <xf numFmtId="168" fontId="0" fillId="0" borderId="21" xfId="0" applyNumberFormat="1" applyFill="1" applyBorder="1" applyAlignment="1"/>
    <xf numFmtId="0" fontId="7" fillId="0" borderId="0" xfId="0" applyFont="1" applyFill="1" applyAlignment="1">
      <alignment horizontal="center" wrapText="1"/>
    </xf>
    <xf numFmtId="0" fontId="7" fillId="0" borderId="0" xfId="0" applyFont="1" applyFill="1" applyAlignment="1">
      <alignment wrapText="1"/>
    </xf>
    <xf numFmtId="3" fontId="6" fillId="0" borderId="0" xfId="1" applyNumberFormat="1" applyFont="1" applyFill="1" applyBorder="1" applyAlignment="1">
      <alignment wrapText="1"/>
    </xf>
    <xf numFmtId="3" fontId="6" fillId="0" borderId="0" xfId="0" applyNumberFormat="1" applyFont="1" applyFill="1" applyAlignment="1">
      <alignment wrapText="1"/>
    </xf>
    <xf numFmtId="165" fontId="7" fillId="0" borderId="0" xfId="0" applyNumberFormat="1" applyFont="1" applyFill="1" applyAlignment="1">
      <alignment wrapText="1"/>
    </xf>
    <xf numFmtId="0" fontId="16" fillId="0" borderId="0" xfId="0" applyFont="1" applyBorder="1"/>
    <xf numFmtId="0" fontId="6" fillId="0" borderId="0" xfId="0" applyFont="1" applyBorder="1" applyAlignment="1">
      <alignment wrapText="1"/>
    </xf>
    <xf numFmtId="0" fontId="7" fillId="0" borderId="0" xfId="0" applyFont="1" applyBorder="1" applyAlignment="1">
      <alignment wrapText="1"/>
    </xf>
    <xf numFmtId="0" fontId="17" fillId="0" borderId="0" xfId="0" applyFont="1" applyFill="1" applyBorder="1"/>
    <xf numFmtId="0" fontId="6" fillId="0" borderId="0" xfId="0" applyFont="1" applyFill="1" applyBorder="1" applyAlignment="1">
      <alignment wrapText="1"/>
    </xf>
    <xf numFmtId="3" fontId="6" fillId="0" borderId="0" xfId="0" applyNumberFormat="1" applyFont="1" applyFill="1" applyBorder="1" applyAlignment="1">
      <alignment wrapText="1"/>
    </xf>
    <xf numFmtId="0" fontId="7" fillId="0" borderId="0" xfId="0" applyFont="1" applyFill="1" applyBorder="1" applyAlignment="1">
      <alignment wrapText="1"/>
    </xf>
    <xf numFmtId="0" fontId="7" fillId="0" borderId="0" xfId="0" applyFont="1" applyFill="1" applyBorder="1" applyAlignment="1">
      <alignment horizontal="center" wrapText="1"/>
    </xf>
    <xf numFmtId="170" fontId="0" fillId="0" borderId="0" xfId="7" applyNumberFormat="1" applyFont="1" applyFill="1" applyBorder="1" applyAlignment="1">
      <alignment horizontal="center" vertical="center"/>
    </xf>
    <xf numFmtId="170" fontId="7" fillId="0" borderId="0" xfId="0" applyNumberFormat="1" applyFont="1" applyFill="1" applyBorder="1" applyAlignment="1">
      <alignment wrapText="1"/>
    </xf>
    <xf numFmtId="170" fontId="6" fillId="0" borderId="11" xfId="7" applyNumberFormat="1" applyFont="1" applyBorder="1" applyAlignment="1">
      <alignment horizontal="center" vertical="center" wrapText="1"/>
    </xf>
    <xf numFmtId="170" fontId="6" fillId="0" borderId="45" xfId="7" applyNumberFormat="1" applyFont="1" applyBorder="1" applyAlignment="1">
      <alignment horizontal="center" vertical="center" wrapText="1"/>
    </xf>
    <xf numFmtId="170" fontId="6" fillId="0" borderId="50" xfId="7" applyNumberFormat="1" applyFont="1" applyBorder="1" applyAlignment="1">
      <alignment horizontal="center" vertical="center" wrapText="1"/>
    </xf>
    <xf numFmtId="170" fontId="6" fillId="0" borderId="11" xfId="7" applyNumberFormat="1" applyFont="1" applyFill="1" applyBorder="1" applyAlignment="1">
      <alignment horizontal="center" vertical="center" wrapText="1"/>
    </xf>
    <xf numFmtId="0" fontId="6" fillId="0" borderId="0" xfId="0" applyFont="1" applyFill="1" applyBorder="1" applyAlignment="1">
      <alignment horizontal="center" vertical="top" wrapText="1"/>
    </xf>
    <xf numFmtId="170" fontId="8" fillId="3" borderId="29" xfId="7" applyNumberFormat="1" applyFont="1" applyFill="1" applyBorder="1" applyAlignment="1">
      <alignment horizontal="center" vertical="center" wrapText="1"/>
    </xf>
    <xf numFmtId="170" fontId="8" fillId="3" borderId="11" xfId="7" applyNumberFormat="1" applyFont="1" applyFill="1" applyBorder="1" applyAlignment="1">
      <alignment horizontal="center" vertical="center" wrapText="1"/>
    </xf>
    <xf numFmtId="170" fontId="8" fillId="3" borderId="9" xfId="7" applyNumberFormat="1" applyFont="1" applyFill="1" applyBorder="1" applyAlignment="1">
      <alignment horizontal="center" vertical="center" wrapText="1"/>
    </xf>
    <xf numFmtId="170" fontId="8" fillId="3" borderId="27" xfId="7" applyNumberFormat="1" applyFont="1" applyFill="1" applyBorder="1" applyAlignment="1">
      <alignment horizontal="center" vertical="center" wrapText="1"/>
    </xf>
    <xf numFmtId="170" fontId="8" fillId="3" borderId="25" xfId="7" applyNumberFormat="1" applyFont="1" applyFill="1" applyBorder="1" applyAlignment="1">
      <alignment horizontal="center" vertical="center" wrapText="1"/>
    </xf>
    <xf numFmtId="170" fontId="8" fillId="3" borderId="13" xfId="7" applyNumberFormat="1" applyFont="1" applyFill="1" applyBorder="1" applyAlignment="1">
      <alignment horizontal="center" vertical="center" wrapText="1"/>
    </xf>
    <xf numFmtId="170" fontId="8" fillId="3" borderId="14" xfId="7" applyNumberFormat="1" applyFont="1" applyFill="1" applyBorder="1" applyAlignment="1">
      <alignment horizontal="center" vertical="center" wrapText="1"/>
    </xf>
    <xf numFmtId="170" fontId="8" fillId="3" borderId="28" xfId="7" applyNumberFormat="1" applyFont="1" applyFill="1" applyBorder="1" applyAlignment="1">
      <alignment horizontal="center" vertical="center" wrapText="1"/>
    </xf>
    <xf numFmtId="170" fontId="8" fillId="3" borderId="12" xfId="7" applyNumberFormat="1" applyFont="1" applyFill="1" applyBorder="1" applyAlignment="1">
      <alignment horizontal="center" vertical="center" wrapText="1"/>
    </xf>
    <xf numFmtId="170" fontId="8" fillId="3" borderId="31" xfId="7" applyNumberFormat="1" applyFont="1" applyFill="1" applyBorder="1" applyAlignment="1">
      <alignment horizontal="center" vertical="center" wrapText="1"/>
    </xf>
    <xf numFmtId="170" fontId="6" fillId="0" borderId="0" xfId="7" applyNumberFormat="1" applyFont="1" applyFill="1" applyBorder="1" applyAlignment="1">
      <alignment wrapText="1"/>
    </xf>
    <xf numFmtId="10" fontId="6" fillId="0" borderId="0" xfId="1" applyNumberFormat="1" applyFont="1" applyFill="1" applyBorder="1" applyAlignment="1">
      <alignment wrapText="1"/>
    </xf>
    <xf numFmtId="2" fontId="6" fillId="0" borderId="0" xfId="1" applyNumberFormat="1" applyFont="1" applyFill="1" applyBorder="1" applyAlignment="1">
      <alignment wrapText="1"/>
    </xf>
    <xf numFmtId="3" fontId="6" fillId="0" borderId="0" xfId="0" applyNumberFormat="1" applyFont="1" applyFill="1" applyBorder="1" applyAlignment="1">
      <alignment horizontal="center" vertical="top"/>
    </xf>
    <xf numFmtId="9" fontId="6" fillId="0" borderId="0" xfId="1" applyFont="1" applyFill="1" applyBorder="1" applyAlignment="1">
      <alignment horizontal="center" vertical="top"/>
    </xf>
    <xf numFmtId="3" fontId="6" fillId="0" borderId="0" xfId="0" applyNumberFormat="1" applyFont="1" applyFill="1" applyBorder="1" applyAlignment="1">
      <alignment horizontal="center" vertical="center"/>
    </xf>
    <xf numFmtId="164" fontId="6" fillId="0" borderId="0" xfId="7" applyFont="1" applyFill="1" applyBorder="1" applyAlignment="1">
      <alignment horizontal="center" vertical="top"/>
    </xf>
    <xf numFmtId="170" fontId="6" fillId="0" borderId="0" xfId="7" applyNumberFormat="1" applyFont="1" applyFill="1" applyBorder="1" applyAlignment="1">
      <alignment horizontal="center" vertical="top"/>
    </xf>
    <xf numFmtId="0" fontId="6" fillId="0" borderId="0" xfId="1" applyNumberFormat="1" applyFont="1" applyFill="1" applyBorder="1" applyAlignment="1">
      <alignment horizontal="center" vertical="top"/>
    </xf>
    <xf numFmtId="0" fontId="9" fillId="0" borderId="0" xfId="0" applyFont="1" applyFill="1" applyBorder="1" applyAlignment="1">
      <alignment wrapText="1"/>
    </xf>
    <xf numFmtId="10" fontId="6" fillId="0" borderId="0" xfId="0" applyNumberFormat="1" applyFont="1" applyFill="1" applyBorder="1" applyAlignment="1">
      <alignment wrapText="1"/>
    </xf>
    <xf numFmtId="2" fontId="6" fillId="0" borderId="0" xfId="0" applyNumberFormat="1" applyFont="1" applyFill="1" applyBorder="1" applyAlignment="1">
      <alignment wrapText="1"/>
    </xf>
    <xf numFmtId="0" fontId="6" fillId="0" borderId="0" xfId="0" applyFont="1" applyFill="1" applyBorder="1" applyAlignment="1">
      <alignment horizontal="left" wrapText="1"/>
    </xf>
    <xf numFmtId="0" fontId="6" fillId="0" borderId="0" xfId="0" applyFont="1" applyFill="1" applyBorder="1" applyAlignment="1">
      <alignment horizontal="left" vertical="top" wrapText="1"/>
    </xf>
    <xf numFmtId="170" fontId="9" fillId="3" borderId="11" xfId="7" applyNumberFormat="1" applyFont="1" applyFill="1" applyBorder="1" applyAlignment="1">
      <alignment horizontal="center" vertical="center" wrapText="1"/>
    </xf>
    <xf numFmtId="170" fontId="9" fillId="3" borderId="9" xfId="7" applyNumberFormat="1" applyFont="1" applyFill="1" applyBorder="1" applyAlignment="1">
      <alignment horizontal="center" vertical="center" wrapText="1"/>
    </xf>
    <xf numFmtId="170" fontId="9" fillId="3" borderId="13" xfId="7" applyNumberFormat="1" applyFont="1" applyFill="1" applyBorder="1" applyAlignment="1">
      <alignment horizontal="center" vertical="center" wrapText="1"/>
    </xf>
    <xf numFmtId="170" fontId="9" fillId="3" borderId="49" xfId="7" applyNumberFormat="1" applyFont="1" applyFill="1" applyBorder="1" applyAlignment="1">
      <alignment horizontal="center" vertical="center" wrapText="1"/>
    </xf>
    <xf numFmtId="3" fontId="9" fillId="0" borderId="87" xfId="0" applyNumberFormat="1" applyFont="1" applyBorder="1" applyAlignment="1">
      <alignment horizontal="center" vertical="center" wrapText="1"/>
    </xf>
    <xf numFmtId="3" fontId="15" fillId="4" borderId="52" xfId="0" applyNumberFormat="1" applyFont="1" applyFill="1" applyBorder="1" applyAlignment="1">
      <alignment horizontal="center" vertical="center" wrapText="1"/>
    </xf>
    <xf numFmtId="3" fontId="9" fillId="0" borderId="77" xfId="0" applyNumberFormat="1" applyFont="1" applyBorder="1" applyAlignment="1">
      <alignment horizontal="center" vertical="center" wrapText="1"/>
    </xf>
    <xf numFmtId="3" fontId="9" fillId="0" borderId="79" xfId="0" applyNumberFormat="1" applyFont="1" applyBorder="1" applyAlignment="1">
      <alignment horizontal="center" vertical="center" wrapText="1"/>
    </xf>
    <xf numFmtId="9" fontId="6" fillId="0" borderId="51" xfId="1" applyFont="1" applyBorder="1" applyAlignment="1">
      <alignment horizontal="center" vertical="center" wrapText="1"/>
    </xf>
    <xf numFmtId="0" fontId="5" fillId="0" borderId="6" xfId="0" quotePrefix="1" applyFont="1" applyBorder="1" applyAlignment="1">
      <alignment horizontal="left"/>
    </xf>
    <xf numFmtId="0" fontId="6" fillId="0" borderId="7" xfId="0" applyFont="1" applyBorder="1" applyAlignment="1">
      <alignment wrapText="1"/>
    </xf>
    <xf numFmtId="0" fontId="6" fillId="0" borderId="8" xfId="0" applyFont="1" applyBorder="1" applyAlignment="1">
      <alignment wrapText="1"/>
    </xf>
    <xf numFmtId="0" fontId="6" fillId="0" borderId="29" xfId="0" applyFont="1" applyBorder="1" applyAlignment="1">
      <alignment wrapText="1"/>
    </xf>
    <xf numFmtId="3" fontId="9" fillId="3" borderId="18" xfId="0" applyNumberFormat="1" applyFont="1" applyFill="1" applyBorder="1" applyAlignment="1">
      <alignment horizontal="center" vertical="center"/>
    </xf>
    <xf numFmtId="3" fontId="9" fillId="3" borderId="91" xfId="0" applyNumberFormat="1" applyFont="1" applyFill="1" applyBorder="1" applyAlignment="1">
      <alignment horizontal="center" vertical="center"/>
    </xf>
    <xf numFmtId="3" fontId="9" fillId="3" borderId="78" xfId="0" applyNumberFormat="1" applyFont="1" applyFill="1" applyBorder="1" applyAlignment="1">
      <alignment horizontal="center" vertical="center"/>
    </xf>
    <xf numFmtId="9" fontId="9" fillId="3" borderId="83" xfId="1" applyFont="1" applyFill="1" applyBorder="1" applyAlignment="1">
      <alignment horizontal="center" vertical="center"/>
    </xf>
    <xf numFmtId="3" fontId="9" fillId="3" borderId="85" xfId="0" applyNumberFormat="1" applyFont="1" applyFill="1" applyBorder="1" applyAlignment="1">
      <alignment horizontal="center" vertical="center"/>
    </xf>
    <xf numFmtId="9" fontId="9" fillId="3" borderId="84" xfId="1" applyFont="1" applyFill="1" applyBorder="1" applyAlignment="1">
      <alignment horizontal="center" vertical="center"/>
    </xf>
    <xf numFmtId="0" fontId="20" fillId="0" borderId="14" xfId="0" applyFont="1" applyBorder="1" applyAlignment="1">
      <alignment wrapText="1"/>
    </xf>
    <xf numFmtId="9" fontId="9" fillId="3" borderId="82" xfId="1" applyFont="1" applyFill="1" applyBorder="1" applyAlignment="1">
      <alignment horizontal="center" vertical="center"/>
    </xf>
    <xf numFmtId="3" fontId="9" fillId="3" borderId="82" xfId="0" applyNumberFormat="1" applyFont="1" applyFill="1" applyBorder="1" applyAlignment="1">
      <alignment horizontal="center" vertical="center"/>
    </xf>
    <xf numFmtId="170" fontId="49" fillId="0" borderId="0" xfId="7" applyNumberFormat="1" applyFont="1" applyFill="1" applyBorder="1" applyAlignment="1">
      <alignment horizontal="center" vertical="center"/>
    </xf>
    <xf numFmtId="0" fontId="19" fillId="0" borderId="0" xfId="0" applyFont="1" applyFill="1" applyBorder="1" applyAlignment="1">
      <alignment horizontal="left" wrapText="1"/>
    </xf>
    <xf numFmtId="0" fontId="19" fillId="0" borderId="0" xfId="0" applyFont="1" applyFill="1" applyBorder="1" applyAlignment="1">
      <alignment wrapText="1"/>
    </xf>
    <xf numFmtId="170" fontId="6" fillId="0" borderId="0" xfId="0" applyNumberFormat="1" applyFont="1" applyFill="1" applyBorder="1"/>
    <xf numFmtId="0" fontId="19" fillId="0" borderId="0" xfId="0" applyFont="1" applyFill="1" applyBorder="1" applyAlignment="1">
      <alignment horizontal="left"/>
    </xf>
    <xf numFmtId="0" fontId="19" fillId="0" borderId="0" xfId="0" applyFont="1" applyFill="1" applyBorder="1"/>
    <xf numFmtId="0" fontId="6" fillId="0" borderId="0" xfId="0" applyFont="1" applyFill="1" applyBorder="1"/>
    <xf numFmtId="0" fontId="6" fillId="0" borderId="0" xfId="0" applyFont="1" applyFill="1" applyBorder="1" applyAlignment="1">
      <alignment vertical="center" wrapText="1"/>
    </xf>
    <xf numFmtId="0" fontId="0" fillId="0" borderId="0" xfId="0" applyFill="1" applyBorder="1" applyAlignment="1">
      <alignment vertical="center" wrapText="1"/>
    </xf>
    <xf numFmtId="165" fontId="19" fillId="0" borderId="0" xfId="2" applyNumberFormat="1" applyFont="1" applyFill="1" applyBorder="1" applyAlignment="1">
      <alignment horizontal="center" vertical="center"/>
    </xf>
    <xf numFmtId="170" fontId="6" fillId="0" borderId="0" xfId="7" applyNumberFormat="1" applyFont="1" applyFill="1" applyBorder="1"/>
    <xf numFmtId="165" fontId="6" fillId="0" borderId="0" xfId="0" applyNumberFormat="1" applyFont="1" applyFill="1" applyBorder="1"/>
    <xf numFmtId="2" fontId="6" fillId="0" borderId="0" xfId="0" applyNumberFormat="1" applyFont="1" applyFill="1" applyBorder="1"/>
    <xf numFmtId="3" fontId="6" fillId="0" borderId="0" xfId="0" applyNumberFormat="1" applyFont="1" applyFill="1" applyBorder="1"/>
    <xf numFmtId="0" fontId="6" fillId="0" borderId="43" xfId="0" applyFont="1" applyFill="1" applyBorder="1" applyAlignment="1">
      <alignment wrapText="1"/>
    </xf>
    <xf numFmtId="0" fontId="9" fillId="0" borderId="78" xfId="0" applyFont="1" applyBorder="1" applyAlignment="1">
      <alignment horizontal="center" wrapText="1"/>
    </xf>
    <xf numFmtId="3" fontId="9" fillId="0" borderId="78" xfId="0" quotePrefix="1" applyNumberFormat="1" applyFont="1" applyBorder="1" applyAlignment="1">
      <alignment horizontal="center" vertical="center"/>
    </xf>
    <xf numFmtId="9" fontId="9" fillId="0" borderId="78" xfId="0" applyNumberFormat="1" applyFont="1" applyBorder="1" applyAlignment="1">
      <alignment horizontal="center" vertical="center"/>
    </xf>
    <xf numFmtId="0" fontId="6" fillId="0" borderId="78" xfId="0" applyFont="1" applyBorder="1"/>
    <xf numFmtId="3" fontId="6" fillId="0" borderId="78" xfId="0" applyNumberFormat="1" applyFont="1" applyBorder="1" applyAlignment="1">
      <alignment horizontal="center" vertical="center"/>
    </xf>
    <xf numFmtId="3" fontId="15" fillId="4" borderId="82" xfId="0" applyNumberFormat="1" applyFont="1" applyFill="1" applyBorder="1" applyAlignment="1">
      <alignment horizontal="center" vertical="center"/>
    </xf>
    <xf numFmtId="9" fontId="15" fillId="4" borderId="82" xfId="1" applyFont="1" applyFill="1" applyBorder="1" applyAlignment="1">
      <alignment horizontal="center" vertical="center"/>
    </xf>
    <xf numFmtId="9" fontId="15" fillId="4" borderId="84" xfId="1" applyFont="1" applyFill="1" applyBorder="1" applyAlignment="1">
      <alignment horizontal="center" vertical="center"/>
    </xf>
    <xf numFmtId="3" fontId="15" fillId="4" borderId="97" xfId="0" applyNumberFormat="1" applyFont="1" applyFill="1" applyBorder="1" applyAlignment="1">
      <alignment horizontal="center" vertical="center"/>
    </xf>
    <xf numFmtId="9" fontId="15" fillId="4" borderId="84" xfId="0" applyNumberFormat="1" applyFont="1" applyFill="1" applyBorder="1" applyAlignment="1">
      <alignment horizontal="center" vertical="center"/>
    </xf>
    <xf numFmtId="3" fontId="15" fillId="4" borderId="84" xfId="0" applyNumberFormat="1" applyFont="1" applyFill="1" applyBorder="1" applyAlignment="1">
      <alignment horizontal="center" vertical="center"/>
    </xf>
    <xf numFmtId="3" fontId="15" fillId="4" borderId="91" xfId="0" applyNumberFormat="1" applyFont="1" applyFill="1" applyBorder="1" applyAlignment="1">
      <alignment horizontal="center" vertical="center"/>
    </xf>
    <xf numFmtId="9" fontId="15" fillId="4" borderId="83" xfId="1" applyFont="1" applyFill="1" applyBorder="1" applyAlignment="1">
      <alignment horizontal="center" vertical="center"/>
    </xf>
    <xf numFmtId="3" fontId="15" fillId="4" borderId="85" xfId="0" applyNumberFormat="1" applyFont="1" applyFill="1" applyBorder="1" applyAlignment="1">
      <alignment horizontal="center" vertical="center"/>
    </xf>
    <xf numFmtId="9" fontId="6" fillId="0" borderId="0" xfId="1" applyFont="1" applyFill="1" applyBorder="1" applyAlignment="1">
      <alignment horizontal="center" vertical="center"/>
    </xf>
    <xf numFmtId="9" fontId="6" fillId="0" borderId="0" xfId="0" applyNumberFormat="1" applyFont="1" applyFill="1" applyBorder="1" applyAlignment="1">
      <alignment horizontal="center" vertical="center"/>
    </xf>
    <xf numFmtId="164" fontId="6" fillId="0" borderId="0" xfId="7" applyFont="1" applyFill="1" applyBorder="1"/>
    <xf numFmtId="0" fontId="6" fillId="0" borderId="0" xfId="0" applyFont="1" applyFill="1" applyBorder="1" applyAlignment="1">
      <alignment horizontal="left"/>
    </xf>
    <xf numFmtId="3" fontId="23" fillId="4" borderId="81" xfId="0" applyNumberFormat="1" applyFont="1" applyFill="1" applyBorder="1" applyAlignment="1">
      <alignment horizontal="center" vertical="center"/>
    </xf>
    <xf numFmtId="3" fontId="23" fillId="4" borderId="38" xfId="0" applyNumberFormat="1" applyFont="1" applyFill="1" applyBorder="1" applyAlignment="1">
      <alignment horizontal="center" vertical="center"/>
    </xf>
    <xf numFmtId="9" fontId="23" fillId="4" borderId="41" xfId="1" applyFont="1" applyFill="1" applyBorder="1" applyAlignment="1">
      <alignment horizontal="center" vertical="center"/>
    </xf>
    <xf numFmtId="3" fontId="23" fillId="4" borderId="41" xfId="0" applyNumberFormat="1" applyFont="1" applyFill="1" applyBorder="1" applyAlignment="1">
      <alignment horizontal="center" vertical="center"/>
    </xf>
    <xf numFmtId="3" fontId="23" fillId="4" borderId="39" xfId="0" applyNumberFormat="1" applyFont="1" applyFill="1" applyBorder="1" applyAlignment="1">
      <alignment horizontal="center" vertical="center"/>
    </xf>
    <xf numFmtId="9" fontId="23" fillId="4" borderId="96" xfId="1" applyFont="1" applyFill="1" applyBorder="1" applyAlignment="1">
      <alignment horizontal="center" vertical="center"/>
    </xf>
    <xf numFmtId="3" fontId="23" fillId="4" borderId="98" xfId="0" applyNumberFormat="1" applyFont="1" applyFill="1" applyBorder="1" applyAlignment="1">
      <alignment horizontal="center" vertical="center"/>
    </xf>
    <xf numFmtId="9" fontId="23" fillId="4" borderId="39" xfId="1" applyFont="1" applyFill="1" applyBorder="1" applyAlignment="1">
      <alignment horizontal="center" vertical="center"/>
    </xf>
    <xf numFmtId="3" fontId="6" fillId="0" borderId="82" xfId="0" applyNumberFormat="1" applyFont="1" applyBorder="1" applyAlignment="1">
      <alignment horizontal="center" vertical="center"/>
    </xf>
    <xf numFmtId="0" fontId="56" fillId="0" borderId="0" xfId="0" quotePrefix="1" applyFont="1" applyFill="1" applyBorder="1" applyAlignment="1">
      <alignment vertical="center"/>
    </xf>
    <xf numFmtId="9" fontId="6" fillId="0" borderId="0" xfId="1" applyFont="1" applyFill="1" applyBorder="1"/>
    <xf numFmtId="3" fontId="19" fillId="0" borderId="0" xfId="0" applyNumberFormat="1" applyFont="1" applyFill="1" applyBorder="1" applyAlignment="1">
      <alignment horizontal="center" vertical="center"/>
    </xf>
    <xf numFmtId="0" fontId="6" fillId="0" borderId="43" xfId="0" applyFont="1" applyFill="1" applyBorder="1"/>
    <xf numFmtId="9" fontId="6" fillId="0" borderId="0" xfId="0" applyNumberFormat="1" applyFont="1" applyFill="1" applyBorder="1"/>
    <xf numFmtId="3" fontId="9" fillId="3" borderId="41" xfId="0" applyNumberFormat="1" applyFont="1" applyFill="1" applyBorder="1" applyAlignment="1">
      <alignment horizontal="center" vertical="center"/>
    </xf>
    <xf numFmtId="3" fontId="9" fillId="3" borderId="81" xfId="0" applyNumberFormat="1" applyFont="1" applyFill="1" applyBorder="1" applyAlignment="1">
      <alignment horizontal="center" vertical="center"/>
    </xf>
    <xf numFmtId="9" fontId="9" fillId="3" borderId="78" xfId="1" applyFont="1" applyFill="1" applyBorder="1" applyAlignment="1">
      <alignment horizontal="center" vertical="center"/>
    </xf>
    <xf numFmtId="0" fontId="6" fillId="0" borderId="7" xfId="0" applyFont="1" applyBorder="1"/>
    <xf numFmtId="0" fontId="6" fillId="0" borderId="17" xfId="0" applyFont="1" applyBorder="1" applyAlignment="1">
      <alignment horizontal="center" wrapText="1"/>
    </xf>
    <xf numFmtId="3" fontId="9" fillId="3" borderId="40" xfId="0" applyNumberFormat="1" applyFont="1" applyFill="1" applyBorder="1" applyAlignment="1">
      <alignment horizontal="center" vertical="center"/>
    </xf>
    <xf numFmtId="9" fontId="9" fillId="3" borderId="96" xfId="1" applyFont="1" applyFill="1" applyBorder="1" applyAlignment="1">
      <alignment horizontal="center" vertical="center"/>
    </xf>
    <xf numFmtId="9" fontId="9" fillId="3" borderId="41" xfId="1" applyFont="1" applyFill="1" applyBorder="1" applyAlignment="1">
      <alignment horizontal="center" vertical="center"/>
    </xf>
    <xf numFmtId="9" fontId="9" fillId="3" borderId="81" xfId="1" applyFont="1" applyFill="1" applyBorder="1" applyAlignment="1">
      <alignment horizontal="center" vertical="center"/>
    </xf>
    <xf numFmtId="3" fontId="9" fillId="3" borderId="38" xfId="0" applyNumberFormat="1" applyFont="1" applyFill="1" applyBorder="1" applyAlignment="1">
      <alignment horizontal="center" vertical="center"/>
    </xf>
    <xf numFmtId="3" fontId="9" fillId="3" borderId="83" xfId="0" applyNumberFormat="1" applyFont="1" applyFill="1" applyBorder="1" applyAlignment="1">
      <alignment horizontal="center" vertical="center"/>
    </xf>
    <xf numFmtId="3" fontId="9" fillId="3" borderId="97" xfId="0" applyNumberFormat="1" applyFont="1" applyFill="1" applyBorder="1" applyAlignment="1">
      <alignment horizontal="center" vertical="center"/>
    </xf>
    <xf numFmtId="164" fontId="6" fillId="0" borderId="0" xfId="7" applyFont="1" applyFill="1" applyBorder="1" applyAlignment="1">
      <alignment horizontal="center" vertical="center"/>
    </xf>
    <xf numFmtId="3" fontId="9" fillId="0" borderId="0" xfId="0" applyNumberFormat="1" applyFont="1" applyFill="1" applyBorder="1" applyAlignment="1">
      <alignment horizontal="center" vertical="center"/>
    </xf>
    <xf numFmtId="9" fontId="9" fillId="0" borderId="0" xfId="1" applyFont="1" applyFill="1" applyBorder="1" applyAlignment="1">
      <alignment horizontal="center" vertical="center"/>
    </xf>
    <xf numFmtId="9" fontId="6" fillId="0" borderId="14" xfId="1" applyFont="1" applyBorder="1" applyAlignment="1">
      <alignment horizontal="center" vertical="center"/>
    </xf>
    <xf numFmtId="3" fontId="9" fillId="0" borderId="0" xfId="0" quotePrefix="1" applyNumberFormat="1" applyFont="1" applyBorder="1" applyAlignment="1">
      <alignment horizontal="center" vertical="center"/>
    </xf>
    <xf numFmtId="9" fontId="6" fillId="0" borderId="43" xfId="0" applyNumberFormat="1" applyFont="1" applyFill="1" applyBorder="1"/>
    <xf numFmtId="168" fontId="0" fillId="0" borderId="0" xfId="1" applyNumberFormat="1" applyFont="1"/>
    <xf numFmtId="9" fontId="0" fillId="0" borderId="0" xfId="1" applyFont="1" applyFill="1" applyBorder="1"/>
    <xf numFmtId="166" fontId="0" fillId="0" borderId="0" xfId="1" applyNumberFormat="1" applyFont="1" applyFill="1" applyBorder="1"/>
    <xf numFmtId="166" fontId="0" fillId="0" borderId="0" xfId="1" applyNumberFormat="1" applyFont="1" applyFill="1" applyBorder="1" applyAlignment="1">
      <alignment horizontal="right"/>
    </xf>
    <xf numFmtId="0" fontId="6" fillId="0" borderId="0" xfId="0" applyFont="1" applyFill="1" applyBorder="1" applyAlignment="1">
      <alignment horizontal="center" vertical="center" wrapText="1"/>
    </xf>
    <xf numFmtId="170" fontId="6" fillId="0" borderId="0" xfId="7" applyNumberFormat="1" applyFont="1" applyFill="1" applyBorder="1" applyAlignment="1">
      <alignment horizontal="center" vertical="center" wrapText="1"/>
    </xf>
    <xf numFmtId="166" fontId="33" fillId="0" borderId="0" xfId="1" applyNumberFormat="1" applyFont="1" applyFill="1" applyBorder="1" applyAlignment="1">
      <alignment horizontal="right"/>
    </xf>
    <xf numFmtId="166" fontId="0" fillId="0" borderId="0" xfId="1" applyNumberFormat="1" applyFont="1"/>
    <xf numFmtId="9" fontId="0" fillId="0" borderId="0" xfId="1" applyFont="1" applyFill="1" applyBorder="1" applyAlignment="1">
      <alignment horizontal="center" vertical="center"/>
    </xf>
    <xf numFmtId="10" fontId="0" fillId="2" borderId="73" xfId="1" applyNumberFormat="1" applyFont="1" applyFill="1" applyBorder="1" applyAlignment="1">
      <alignment horizontal="right"/>
    </xf>
    <xf numFmtId="166" fontId="18" fillId="0" borderId="0" xfId="1" quotePrefix="1" applyNumberFormat="1" applyFont="1" applyFill="1" applyBorder="1" applyAlignment="1">
      <alignment vertical="center"/>
    </xf>
    <xf numFmtId="166" fontId="6" fillId="0" borderId="0" xfId="1" applyNumberFormat="1" applyFont="1" applyFill="1" applyBorder="1" applyAlignment="1">
      <alignment wrapText="1"/>
    </xf>
    <xf numFmtId="9" fontId="9" fillId="3" borderId="18" xfId="1" applyNumberFormat="1" applyFont="1" applyFill="1" applyBorder="1" applyAlignment="1">
      <alignment horizontal="center" vertical="center"/>
    </xf>
    <xf numFmtId="166" fontId="6" fillId="0" borderId="0" xfId="1" applyNumberFormat="1" applyFont="1" applyFill="1" applyBorder="1" applyAlignment="1">
      <alignment horizontal="center" vertical="center"/>
    </xf>
    <xf numFmtId="170" fontId="0" fillId="0" borderId="0" xfId="7" applyNumberFormat="1" applyFont="1"/>
    <xf numFmtId="0" fontId="57" fillId="0" borderId="0" xfId="0" applyFont="1"/>
    <xf numFmtId="0" fontId="0" fillId="0" borderId="15" xfId="0" applyBorder="1"/>
    <xf numFmtId="0" fontId="58" fillId="0" borderId="99" xfId="0" applyFont="1" applyBorder="1"/>
    <xf numFmtId="0" fontId="59" fillId="0" borderId="99" xfId="0" applyFont="1" applyBorder="1"/>
    <xf numFmtId="0" fontId="18" fillId="0" borderId="99" xfId="0" applyFont="1" applyBorder="1"/>
    <xf numFmtId="0" fontId="0" fillId="0" borderId="15" xfId="0" quotePrefix="1" applyBorder="1" applyAlignment="1">
      <alignment horizontal="left"/>
    </xf>
    <xf numFmtId="0" fontId="0" fillId="0" borderId="15" xfId="0" applyBorder="1" applyAlignment="1">
      <alignment wrapText="1"/>
    </xf>
    <xf numFmtId="0" fontId="60" fillId="0" borderId="0" xfId="0" applyFont="1"/>
    <xf numFmtId="0" fontId="59" fillId="0" borderId="0" xfId="0" applyFont="1"/>
    <xf numFmtId="0" fontId="61" fillId="0" borderId="0" xfId="0" applyFont="1"/>
    <xf numFmtId="0" fontId="62" fillId="0" borderId="0" xfId="0" applyFont="1"/>
    <xf numFmtId="0" fontId="0" fillId="0" borderId="56" xfId="0" applyBorder="1"/>
    <xf numFmtId="0" fontId="27" fillId="0" borderId="56" xfId="0" quotePrefix="1" applyFont="1" applyBorder="1" applyAlignment="1">
      <alignment horizontal="left"/>
    </xf>
    <xf numFmtId="0" fontId="29" fillId="0" borderId="0" xfId="0" applyFont="1" applyBorder="1"/>
    <xf numFmtId="170" fontId="0" fillId="0" borderId="0" xfId="7" applyNumberFormat="1" applyFont="1" applyFill="1" applyBorder="1"/>
    <xf numFmtId="0" fontId="0" fillId="0" borderId="0" xfId="0" applyFill="1"/>
    <xf numFmtId="0" fontId="0" fillId="0" borderId="36" xfId="0" applyFill="1" applyBorder="1"/>
    <xf numFmtId="170" fontId="0" fillId="0" borderId="0" xfId="7" applyNumberFormat="1" applyFont="1" applyFill="1"/>
    <xf numFmtId="166" fontId="0" fillId="0" borderId="0" xfId="1" applyNumberFormat="1" applyFont="1" applyFill="1"/>
    <xf numFmtId="169" fontId="0" fillId="0" borderId="0" xfId="0" applyNumberFormat="1" applyFill="1"/>
    <xf numFmtId="0" fontId="31" fillId="0" borderId="89" xfId="0" applyFont="1" applyFill="1" applyBorder="1" applyAlignment="1">
      <alignment horizontal="center" vertical="center" wrapText="1"/>
    </xf>
    <xf numFmtId="0" fontId="28" fillId="0" borderId="0" xfId="0" applyFont="1" applyFill="1" applyAlignment="1">
      <alignment horizontal="center"/>
    </xf>
    <xf numFmtId="170" fontId="0" fillId="0" borderId="0" xfId="0" applyNumberFormat="1" applyFill="1"/>
    <xf numFmtId="0" fontId="28" fillId="0" borderId="0" xfId="0" applyFont="1" applyFill="1" applyAlignment="1"/>
    <xf numFmtId="9" fontId="6" fillId="0" borderId="13" xfId="1" applyNumberFormat="1" applyFont="1" applyBorder="1" applyAlignment="1">
      <alignment horizontal="center" vertical="center" wrapText="1"/>
    </xf>
    <xf numFmtId="9" fontId="6" fillId="0" borderId="13" xfId="0" applyNumberFormat="1" applyFont="1" applyFill="1" applyBorder="1" applyAlignment="1">
      <alignment horizontal="center" vertical="center" wrapText="1"/>
    </xf>
    <xf numFmtId="9" fontId="6" fillId="0" borderId="14" xfId="0" applyNumberFormat="1" applyFont="1" applyBorder="1" applyAlignment="1">
      <alignment horizontal="center" vertical="center" wrapText="1"/>
    </xf>
    <xf numFmtId="9" fontId="6" fillId="0" borderId="14" xfId="1" applyNumberFormat="1" applyFont="1" applyBorder="1" applyAlignment="1">
      <alignment horizontal="center" vertical="center" wrapText="1"/>
    </xf>
    <xf numFmtId="9" fontId="6" fillId="0" borderId="13" xfId="1" applyNumberFormat="1" applyFont="1" applyBorder="1" applyAlignment="1">
      <alignment horizontal="center" vertical="center"/>
    </xf>
    <xf numFmtId="9" fontId="6" fillId="0" borderId="10" xfId="1" applyNumberFormat="1" applyFont="1" applyBorder="1" applyAlignment="1">
      <alignment horizontal="center" vertical="center"/>
    </xf>
    <xf numFmtId="9" fontId="9" fillId="3" borderId="24" xfId="1" applyNumberFormat="1" applyFont="1" applyFill="1" applyBorder="1" applyAlignment="1">
      <alignment horizontal="center" vertical="center"/>
    </xf>
    <xf numFmtId="9" fontId="6" fillId="0" borderId="14" xfId="0" applyNumberFormat="1" applyFont="1" applyBorder="1" applyAlignment="1">
      <alignment horizontal="center" vertical="center"/>
    </xf>
    <xf numFmtId="9" fontId="9" fillId="3" borderId="10" xfId="1" applyNumberFormat="1" applyFont="1" applyFill="1" applyBorder="1" applyAlignment="1">
      <alignment horizontal="center" vertical="center"/>
    </xf>
    <xf numFmtId="3" fontId="20" fillId="3" borderId="28" xfId="0" applyNumberFormat="1" applyFont="1" applyFill="1" applyBorder="1" applyAlignment="1">
      <alignment horizontal="center" vertical="center"/>
    </xf>
    <xf numFmtId="0" fontId="20" fillId="0" borderId="81" xfId="0" applyFont="1" applyFill="1" applyBorder="1" applyAlignment="1">
      <alignment horizontal="center" vertical="center"/>
    </xf>
    <xf numFmtId="0" fontId="20" fillId="0" borderId="81" xfId="0" applyFont="1" applyBorder="1"/>
    <xf numFmtId="0" fontId="4" fillId="3" borderId="0" xfId="0" quotePrefix="1" applyFont="1" applyFill="1" applyBorder="1" applyAlignment="1">
      <alignment horizontal="left" vertical="center" wrapText="1"/>
    </xf>
    <xf numFmtId="0" fontId="42" fillId="4" borderId="78" xfId="0" applyFont="1" applyFill="1" applyBorder="1" applyAlignment="1">
      <alignment horizontal="center" vertical="center"/>
    </xf>
    <xf numFmtId="0" fontId="42" fillId="4" borderId="79" xfId="0" applyFont="1" applyFill="1" applyBorder="1" applyAlignment="1">
      <alignment horizontal="center" vertical="center"/>
    </xf>
    <xf numFmtId="0" fontId="20" fillId="0" borderId="43" xfId="0" applyFont="1" applyBorder="1"/>
    <xf numFmtId="0" fontId="2" fillId="0" borderId="12" xfId="0" applyFont="1" applyBorder="1" applyAlignment="1">
      <alignment horizontal="center" vertical="center"/>
    </xf>
    <xf numFmtId="0" fontId="0" fillId="0" borderId="11" xfId="0" applyBorder="1" applyAlignment="1">
      <alignment horizontal="left" vertical="center" wrapText="1"/>
    </xf>
    <xf numFmtId="0" fontId="20" fillId="0" borderId="31" xfId="0" applyFont="1" applyFill="1" applyBorder="1" applyAlignment="1">
      <alignment horizontal="center" vertical="center"/>
    </xf>
    <xf numFmtId="3" fontId="20" fillId="3" borderId="31" xfId="0" applyNumberFormat="1" applyFont="1" applyFill="1" applyBorder="1" applyAlignment="1">
      <alignment horizontal="center" vertical="center"/>
    </xf>
    <xf numFmtId="3" fontId="50" fillId="0" borderId="1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46" xfId="0" applyFont="1" applyBorder="1" applyAlignment="1">
      <alignment horizontal="center" vertical="center"/>
    </xf>
    <xf numFmtId="3" fontId="20" fillId="3" borderId="29" xfId="0" applyNumberFormat="1" applyFont="1" applyFill="1" applyBorder="1" applyAlignment="1">
      <alignment horizontal="center" vertical="center"/>
    </xf>
    <xf numFmtId="3" fontId="50" fillId="0" borderId="11" xfId="0" applyNumberFormat="1" applyFont="1" applyFill="1" applyBorder="1" applyAlignment="1">
      <alignment horizontal="center" vertical="center"/>
    </xf>
    <xf numFmtId="3" fontId="20" fillId="3" borderId="27" xfId="0" applyNumberFormat="1" applyFont="1" applyFill="1" applyBorder="1" applyAlignment="1">
      <alignment horizontal="center" vertical="center"/>
    </xf>
    <xf numFmtId="3" fontId="50" fillId="0" borderId="46" xfId="0" applyNumberFormat="1" applyFont="1" applyFill="1" applyBorder="1" applyAlignment="1">
      <alignment horizontal="center" vertical="center"/>
    </xf>
    <xf numFmtId="3" fontId="50" fillId="0" borderId="50" xfId="0" applyNumberFormat="1" applyFont="1" applyFill="1" applyBorder="1" applyAlignment="1">
      <alignment horizontal="center" vertical="center"/>
    </xf>
    <xf numFmtId="3" fontId="20" fillId="3" borderId="98" xfId="0" applyNumberFormat="1" applyFont="1" applyFill="1" applyBorder="1" applyAlignment="1">
      <alignment horizontal="center" vertical="center"/>
    </xf>
    <xf numFmtId="3" fontId="20" fillId="3" borderId="40" xfId="0" applyNumberFormat="1" applyFont="1" applyFill="1" applyBorder="1" applyAlignment="1">
      <alignment horizontal="center" vertical="center"/>
    </xf>
    <xf numFmtId="3" fontId="50" fillId="0" borderId="11" xfId="0" applyNumberFormat="1" applyFont="1" applyBorder="1" applyAlignment="1">
      <alignment horizontal="center" vertical="center"/>
    </xf>
    <xf numFmtId="3" fontId="20" fillId="3" borderId="96" xfId="0" applyNumberFormat="1" applyFont="1" applyFill="1" applyBorder="1" applyAlignment="1">
      <alignment horizontal="center" vertical="center"/>
    </xf>
    <xf numFmtId="3" fontId="20" fillId="3" borderId="81" xfId="0" applyNumberFormat="1" applyFont="1" applyFill="1" applyBorder="1" applyAlignment="1">
      <alignment horizontal="center" vertical="center"/>
    </xf>
    <xf numFmtId="3" fontId="2" fillId="0" borderId="89" xfId="0" applyNumberFormat="1" applyFont="1" applyFill="1" applyBorder="1" applyAlignment="1">
      <alignment horizontal="center" vertical="center"/>
    </xf>
    <xf numFmtId="3" fontId="50" fillId="0" borderId="37" xfId="0" applyNumberFormat="1" applyFont="1" applyFill="1" applyBorder="1" applyAlignment="1">
      <alignment horizontal="center" vertical="center"/>
    </xf>
    <xf numFmtId="3" fontId="50" fillId="0" borderId="0" xfId="0" applyNumberFormat="1" applyFont="1" applyFill="1" applyBorder="1" applyAlignment="1">
      <alignment horizontal="center" vertical="center"/>
    </xf>
    <xf numFmtId="3" fontId="50" fillId="0" borderId="100" xfId="0" applyNumberFormat="1" applyFont="1" applyFill="1" applyBorder="1" applyAlignment="1">
      <alignment horizontal="center" vertical="center"/>
    </xf>
    <xf numFmtId="3" fontId="50" fillId="0" borderId="37" xfId="0" applyNumberFormat="1" applyFont="1" applyBorder="1" applyAlignment="1">
      <alignment horizontal="center" vertical="center"/>
    </xf>
    <xf numFmtId="3" fontId="50" fillId="0" borderId="89" xfId="0" applyNumberFormat="1" applyFont="1" applyFill="1" applyBorder="1" applyAlignment="1">
      <alignment horizontal="center" vertical="center"/>
    </xf>
    <xf numFmtId="0" fontId="20" fillId="0" borderId="27" xfId="0" applyFont="1" applyFill="1" applyBorder="1" applyAlignment="1">
      <alignment horizontal="center" vertical="center"/>
    </xf>
    <xf numFmtId="0" fontId="20" fillId="0" borderId="29" xfId="0" applyFont="1" applyFill="1" applyBorder="1" applyAlignment="1">
      <alignment horizontal="center" vertical="center"/>
    </xf>
    <xf numFmtId="0" fontId="20" fillId="0" borderId="7" xfId="0" applyFont="1" applyBorder="1"/>
    <xf numFmtId="0" fontId="0" fillId="0" borderId="7" xfId="0" applyBorder="1"/>
    <xf numFmtId="0" fontId="20" fillId="0" borderId="53" xfId="0" applyFont="1" applyFill="1" applyBorder="1" applyAlignment="1">
      <alignment horizontal="center" vertical="center"/>
    </xf>
    <xf numFmtId="0" fontId="20" fillId="0" borderId="0" xfId="0" quotePrefix="1" applyFont="1" applyBorder="1" applyAlignment="1">
      <alignment horizontal="center" vertical="center" wrapText="1"/>
    </xf>
    <xf numFmtId="0" fontId="20" fillId="0" borderId="33" xfId="0" applyFont="1" applyBorder="1"/>
    <xf numFmtId="0" fontId="41" fillId="0" borderId="85" xfId="0" applyFont="1" applyBorder="1" applyAlignment="1">
      <alignment horizontal="center" vertical="center" wrapText="1"/>
    </xf>
    <xf numFmtId="0" fontId="41" fillId="0" borderId="84" xfId="0" applyFont="1" applyBorder="1" applyAlignment="1">
      <alignment horizontal="center" vertical="center" wrapText="1"/>
    </xf>
    <xf numFmtId="0" fontId="41" fillId="0" borderId="91" xfId="0" applyFont="1" applyBorder="1" applyAlignment="1">
      <alignment horizontal="center" vertical="center"/>
    </xf>
    <xf numFmtId="0" fontId="41" fillId="0" borderId="97" xfId="0" applyFont="1" applyBorder="1" applyAlignment="1">
      <alignment horizontal="center" vertical="center" wrapText="1"/>
    </xf>
    <xf numFmtId="0" fontId="41" fillId="0" borderId="84" xfId="0" quotePrefix="1" applyFont="1" applyBorder="1" applyAlignment="1">
      <alignment horizontal="center" vertical="center" wrapText="1"/>
    </xf>
    <xf numFmtId="0" fontId="41" fillId="0" borderId="97" xfId="0" quotePrefix="1" applyFont="1" applyBorder="1" applyAlignment="1">
      <alignment horizontal="center" vertical="center" wrapText="1"/>
    </xf>
    <xf numFmtId="0" fontId="41" fillId="0" borderId="79" xfId="0" applyFont="1" applyBorder="1" applyAlignment="1">
      <alignment horizontal="center" vertical="center"/>
    </xf>
    <xf numFmtId="0" fontId="41" fillId="0" borderId="86"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42" xfId="0" applyFont="1" applyBorder="1" applyAlignment="1">
      <alignment horizontal="center" vertical="center" wrapText="1"/>
    </xf>
    <xf numFmtId="0" fontId="41" fillId="0" borderId="3" xfId="0" quotePrefix="1" applyFont="1" applyBorder="1" applyAlignment="1">
      <alignment horizontal="center" vertical="center" wrapText="1"/>
    </xf>
    <xf numFmtId="0" fontId="41" fillId="0" borderId="4" xfId="0" quotePrefix="1" applyFont="1" applyBorder="1" applyAlignment="1">
      <alignment horizontal="center" vertical="center" wrapText="1"/>
    </xf>
    <xf numFmtId="0" fontId="41" fillId="0" borderId="42" xfId="0" quotePrefix="1" applyFont="1" applyBorder="1" applyAlignment="1">
      <alignment horizontal="center" vertical="center" wrapText="1"/>
    </xf>
    <xf numFmtId="3" fontId="41" fillId="3" borderId="91" xfId="0" applyNumberFormat="1" applyFont="1" applyFill="1" applyBorder="1" applyAlignment="1">
      <alignment horizontal="center" vertical="center" wrapText="1"/>
    </xf>
    <xf numFmtId="0" fontId="41" fillId="3" borderId="79" xfId="0" applyFont="1" applyFill="1" applyBorder="1" applyAlignment="1">
      <alignment horizontal="center" vertical="center" wrapText="1"/>
    </xf>
    <xf numFmtId="0" fontId="31" fillId="4" borderId="95" xfId="0" applyFont="1" applyFill="1" applyBorder="1" applyAlignment="1">
      <alignment horizontal="center" vertical="center" wrapText="1"/>
    </xf>
    <xf numFmtId="168" fontId="0" fillId="0" borderId="101" xfId="0" applyNumberFormat="1" applyFill="1" applyBorder="1"/>
    <xf numFmtId="0" fontId="31" fillId="4" borderId="58" xfId="0" applyFont="1" applyFill="1" applyBorder="1" applyAlignment="1">
      <alignment horizontal="center" vertical="center" wrapText="1"/>
    </xf>
    <xf numFmtId="168" fontId="0" fillId="0" borderId="51" xfId="0" applyNumberFormat="1" applyFill="1" applyBorder="1" applyAlignment="1"/>
    <xf numFmtId="10" fontId="31" fillId="4" borderId="58" xfId="1" applyNumberFormat="1" applyFont="1" applyFill="1" applyBorder="1" applyAlignment="1">
      <alignment horizontal="center" vertical="center" wrapText="1"/>
    </xf>
    <xf numFmtId="166" fontId="29" fillId="2" borderId="73" xfId="0" applyNumberFormat="1" applyFont="1" applyFill="1" applyBorder="1" applyAlignment="1">
      <alignment vertical="center"/>
    </xf>
    <xf numFmtId="166" fontId="29" fillId="2" borderId="52" xfId="0" applyNumberFormat="1" applyFont="1" applyFill="1" applyBorder="1" applyAlignment="1">
      <alignment vertical="center"/>
    </xf>
    <xf numFmtId="0" fontId="0" fillId="0" borderId="13" xfId="0" applyBorder="1" applyAlignment="1">
      <alignment horizontal="right" vertical="center" wrapText="1"/>
    </xf>
    <xf numFmtId="0" fontId="32" fillId="0" borderId="89" xfId="0" applyFont="1" applyBorder="1" applyAlignment="1">
      <alignment horizontal="right" vertical="center"/>
    </xf>
    <xf numFmtId="0" fontId="32" fillId="0" borderId="13" xfId="0" applyFont="1" applyBorder="1" applyAlignment="1">
      <alignment horizontal="right" vertical="center"/>
    </xf>
    <xf numFmtId="0" fontId="0" fillId="0" borderId="24" xfId="0" applyBorder="1"/>
    <xf numFmtId="0" fontId="0" fillId="0" borderId="12" xfId="0" applyBorder="1"/>
    <xf numFmtId="0" fontId="32" fillId="0" borderId="20" xfId="0" applyFont="1" applyBorder="1" applyAlignment="1">
      <alignment horizontal="right" vertical="center" wrapText="1"/>
    </xf>
    <xf numFmtId="0" fontId="0" fillId="0" borderId="89" xfId="0" applyBorder="1" applyAlignment="1">
      <alignment horizontal="right" vertical="center" wrapText="1"/>
    </xf>
    <xf numFmtId="169" fontId="33" fillId="0" borderId="65" xfId="0" applyNumberFormat="1" applyFont="1" applyFill="1" applyBorder="1" applyAlignment="1">
      <alignment horizontal="right"/>
    </xf>
    <xf numFmtId="166" fontId="0" fillId="2" borderId="65" xfId="1" applyNumberFormat="1" applyFont="1" applyFill="1" applyBorder="1" applyAlignment="1">
      <alignment horizontal="right"/>
    </xf>
    <xf numFmtId="169" fontId="33" fillId="0" borderId="13" xfId="0" applyNumberFormat="1" applyFont="1" applyFill="1" applyBorder="1" applyAlignment="1">
      <alignment horizontal="right"/>
    </xf>
    <xf numFmtId="166" fontId="0" fillId="2" borderId="13" xfId="1" applyNumberFormat="1" applyFont="1" applyFill="1" applyBorder="1" applyAlignment="1">
      <alignment horizontal="right"/>
    </xf>
    <xf numFmtId="0" fontId="0" fillId="0" borderId="0" xfId="0" applyFont="1"/>
    <xf numFmtId="0" fontId="0" fillId="0" borderId="0" xfId="0" applyFont="1" applyBorder="1" applyAlignment="1"/>
    <xf numFmtId="0" fontId="0" fillId="0" borderId="0" xfId="0" applyFont="1" applyBorder="1" applyAlignment="1">
      <alignment wrapText="1"/>
    </xf>
    <xf numFmtId="169" fontId="0" fillId="0" borderId="63" xfId="0" applyNumberFormat="1" applyFont="1" applyFill="1" applyBorder="1" applyAlignment="1">
      <alignment horizontal="right"/>
    </xf>
    <xf numFmtId="169" fontId="0" fillId="2" borderId="73" xfId="0" applyNumberFormat="1" applyFont="1" applyFill="1" applyBorder="1" applyAlignment="1">
      <alignment horizontal="right"/>
    </xf>
    <xf numFmtId="166" fontId="65" fillId="2" borderId="73" xfId="0" applyNumberFormat="1" applyFont="1" applyFill="1" applyBorder="1" applyAlignment="1">
      <alignment horizontal="right"/>
    </xf>
    <xf numFmtId="169" fontId="0" fillId="0" borderId="52" xfId="0" applyNumberFormat="1" applyFont="1" applyFill="1" applyBorder="1" applyAlignment="1">
      <alignment horizontal="right"/>
    </xf>
    <xf numFmtId="169" fontId="0" fillId="2" borderId="65" xfId="0" applyNumberFormat="1" applyFont="1" applyFill="1" applyBorder="1" applyAlignment="1">
      <alignment horizontal="right"/>
    </xf>
    <xf numFmtId="166" fontId="65" fillId="2" borderId="52" xfId="0" applyNumberFormat="1" applyFont="1" applyFill="1" applyBorder="1" applyAlignment="1">
      <alignment horizontal="right"/>
    </xf>
    <xf numFmtId="169" fontId="0" fillId="2" borderId="21" xfId="0" applyNumberFormat="1" applyFont="1" applyFill="1" applyBorder="1" applyAlignment="1">
      <alignment horizontal="right"/>
    </xf>
    <xf numFmtId="169" fontId="0" fillId="2" borderId="13" xfId="0" applyNumberFormat="1" applyFont="1" applyFill="1" applyBorder="1" applyAlignment="1">
      <alignment horizontal="right"/>
    </xf>
    <xf numFmtId="169" fontId="0" fillId="0" borderId="65" xfId="0" applyNumberFormat="1" applyFont="1" applyFill="1" applyBorder="1" applyAlignment="1">
      <alignment horizontal="right"/>
    </xf>
    <xf numFmtId="169" fontId="0" fillId="2" borderId="52" xfId="0" applyNumberFormat="1" applyFont="1" applyFill="1" applyBorder="1" applyAlignment="1">
      <alignment horizontal="right"/>
    </xf>
    <xf numFmtId="166" fontId="65" fillId="2" borderId="13" xfId="0" applyNumberFormat="1" applyFont="1" applyFill="1" applyBorder="1" applyAlignment="1">
      <alignment horizontal="right"/>
    </xf>
    <xf numFmtId="169" fontId="0" fillId="0" borderId="59" xfId="0" applyNumberFormat="1" applyFont="1" applyFill="1" applyBorder="1" applyAlignment="1">
      <alignment horizontal="right"/>
    </xf>
    <xf numFmtId="168" fontId="0" fillId="2" borderId="73" xfId="0" applyNumberFormat="1" applyFont="1" applyFill="1" applyBorder="1" applyAlignment="1">
      <alignment horizontal="right"/>
    </xf>
    <xf numFmtId="168" fontId="0" fillId="2" borderId="65" xfId="0" applyNumberFormat="1" applyFont="1" applyFill="1" applyBorder="1" applyAlignment="1">
      <alignment horizontal="right"/>
    </xf>
    <xf numFmtId="168" fontId="0" fillId="2" borderId="13" xfId="0" applyNumberFormat="1" applyFont="1" applyFill="1" applyBorder="1" applyAlignment="1">
      <alignment horizontal="right"/>
    </xf>
    <xf numFmtId="169" fontId="0" fillId="0" borderId="21" xfId="0" applyNumberFormat="1" applyFont="1" applyFill="1" applyBorder="1" applyAlignment="1">
      <alignment horizontal="right"/>
    </xf>
    <xf numFmtId="168" fontId="0" fillId="0" borderId="21" xfId="0" applyNumberFormat="1" applyFont="1" applyFill="1" applyBorder="1" applyAlignment="1"/>
    <xf numFmtId="168" fontId="0" fillId="0" borderId="76" xfId="0" applyNumberFormat="1" applyFont="1" applyFill="1" applyBorder="1" applyAlignment="1"/>
    <xf numFmtId="169" fontId="0" fillId="2" borderId="76" xfId="0" applyNumberFormat="1" applyFont="1" applyFill="1" applyBorder="1" applyAlignment="1">
      <alignment horizontal="right"/>
    </xf>
    <xf numFmtId="166" fontId="65" fillId="2" borderId="76" xfId="1" applyNumberFormat="1" applyFont="1" applyFill="1" applyBorder="1" applyAlignment="1">
      <alignment horizontal="right"/>
    </xf>
    <xf numFmtId="168" fontId="0" fillId="0" borderId="65" xfId="0" applyNumberFormat="1" applyFont="1" applyFill="1" applyBorder="1" applyAlignment="1"/>
    <xf numFmtId="166" fontId="65" fillId="2" borderId="5" xfId="0" applyNumberFormat="1" applyFont="1" applyFill="1" applyBorder="1" applyAlignment="1">
      <alignment vertical="center"/>
    </xf>
    <xf numFmtId="168" fontId="0" fillId="0" borderId="13" xfId="0" applyNumberFormat="1" applyFont="1" applyFill="1" applyBorder="1" applyAlignment="1"/>
    <xf numFmtId="166" fontId="65" fillId="2" borderId="13" xfId="0" applyNumberFormat="1" applyFont="1" applyFill="1" applyBorder="1" applyAlignment="1"/>
    <xf numFmtId="169" fontId="0" fillId="0" borderId="73" xfId="0" applyNumberFormat="1" applyFont="1" applyFill="1" applyBorder="1" applyAlignment="1">
      <alignment horizontal="right"/>
    </xf>
    <xf numFmtId="166" fontId="0" fillId="2" borderId="73" xfId="1" applyNumberFormat="1" applyFont="1" applyFill="1" applyBorder="1" applyAlignment="1">
      <alignment horizontal="right"/>
    </xf>
    <xf numFmtId="169" fontId="0" fillId="0" borderId="5" xfId="0" applyNumberFormat="1" applyFont="1" applyFill="1" applyBorder="1" applyAlignment="1">
      <alignment horizontal="right"/>
    </xf>
    <xf numFmtId="169" fontId="0" fillId="0" borderId="13" xfId="0" applyNumberFormat="1" applyFont="1" applyFill="1" applyBorder="1" applyAlignment="1">
      <alignment horizontal="right"/>
    </xf>
    <xf numFmtId="169" fontId="0" fillId="2" borderId="5" xfId="0" applyNumberFormat="1" applyFont="1" applyFill="1" applyBorder="1" applyAlignment="1">
      <alignment horizontal="right"/>
    </xf>
    <xf numFmtId="169" fontId="0" fillId="2" borderId="63" xfId="0" applyNumberFormat="1" applyFont="1" applyFill="1" applyBorder="1" applyAlignment="1">
      <alignment horizontal="right"/>
    </xf>
    <xf numFmtId="166" fontId="0" fillId="2" borderId="67" xfId="1" applyNumberFormat="1" applyFont="1" applyFill="1" applyBorder="1" applyAlignment="1">
      <alignment horizontal="right"/>
    </xf>
    <xf numFmtId="169" fontId="0" fillId="2" borderId="101" xfId="0" applyNumberFormat="1" applyFont="1" applyFill="1" applyBorder="1" applyAlignment="1">
      <alignment horizontal="right"/>
    </xf>
    <xf numFmtId="168" fontId="0" fillId="0" borderId="12" xfId="0" applyNumberFormat="1" applyFont="1" applyFill="1" applyBorder="1" applyAlignment="1"/>
    <xf numFmtId="166" fontId="65" fillId="2" borderId="52" xfId="0" applyNumberFormat="1" applyFont="1" applyFill="1" applyBorder="1" applyAlignment="1"/>
    <xf numFmtId="166" fontId="65" fillId="2" borderId="21" xfId="0" applyNumberFormat="1" applyFont="1" applyFill="1" applyBorder="1" applyAlignment="1"/>
    <xf numFmtId="169" fontId="0" fillId="0" borderId="71" xfId="0" applyNumberFormat="1" applyFont="1" applyFill="1" applyBorder="1" applyAlignment="1">
      <alignment horizontal="right"/>
    </xf>
    <xf numFmtId="166" fontId="0" fillId="2" borderId="68" xfId="1" applyNumberFormat="1" applyFont="1" applyFill="1" applyBorder="1" applyAlignment="1">
      <alignment horizontal="right"/>
    </xf>
    <xf numFmtId="169" fontId="0" fillId="0" borderId="102" xfId="0" applyNumberFormat="1" applyFont="1" applyFill="1" applyBorder="1" applyAlignment="1">
      <alignment horizontal="right"/>
    </xf>
    <xf numFmtId="166" fontId="0" fillId="2" borderId="21" xfId="1" applyNumberFormat="1" applyFont="1" applyFill="1" applyBorder="1" applyAlignment="1">
      <alignment horizontal="right"/>
    </xf>
    <xf numFmtId="169" fontId="0" fillId="0" borderId="76" xfId="0" applyNumberFormat="1" applyFont="1" applyFill="1" applyBorder="1" applyAlignment="1">
      <alignment horizontal="right"/>
    </xf>
    <xf numFmtId="165" fontId="6" fillId="0" borderId="49" xfId="2" applyNumberFormat="1" applyFont="1" applyBorder="1" applyAlignment="1">
      <alignment horizontal="center" vertical="center"/>
    </xf>
    <xf numFmtId="165" fontId="6" fillId="0" borderId="24" xfId="2" applyNumberFormat="1" applyFont="1" applyBorder="1" applyAlignment="1">
      <alignment horizontal="center" vertical="center"/>
    </xf>
    <xf numFmtId="9" fontId="6" fillId="0" borderId="10" xfId="1" applyFont="1" applyBorder="1" applyAlignment="1">
      <alignment horizontal="center" vertical="center"/>
    </xf>
    <xf numFmtId="165" fontId="6" fillId="0" borderId="10" xfId="2" applyNumberFormat="1" applyFont="1" applyBorder="1" applyAlignment="1">
      <alignment horizontal="center" vertical="center"/>
    </xf>
    <xf numFmtId="9" fontId="6" fillId="0" borderId="14" xfId="1" applyNumberFormat="1" applyFont="1" applyBorder="1" applyAlignment="1">
      <alignment horizontal="center" vertical="center"/>
    </xf>
    <xf numFmtId="165" fontId="6" fillId="0" borderId="10" xfId="2" applyNumberFormat="1" applyFont="1" applyFill="1" applyBorder="1" applyAlignment="1">
      <alignment horizontal="center" vertical="center"/>
    </xf>
    <xf numFmtId="165" fontId="6" fillId="0" borderId="12" xfId="2" applyNumberFormat="1" applyFont="1" applyBorder="1" applyAlignment="1">
      <alignment horizontal="center" vertical="center"/>
    </xf>
    <xf numFmtId="3" fontId="6" fillId="0" borderId="24" xfId="0" applyNumberFormat="1" applyFont="1" applyFill="1" applyBorder="1" applyAlignment="1">
      <alignment horizontal="center" vertical="center"/>
    </xf>
    <xf numFmtId="9" fontId="6" fillId="0" borderId="49" xfId="1" applyFont="1" applyBorder="1" applyAlignment="1">
      <alignment horizontal="center" vertical="center"/>
    </xf>
    <xf numFmtId="165" fontId="6" fillId="0" borderId="24" xfId="2" applyNumberFormat="1" applyFont="1" applyFill="1" applyBorder="1" applyAlignment="1">
      <alignment horizontal="center" vertical="center"/>
    </xf>
    <xf numFmtId="165" fontId="6" fillId="0" borderId="93" xfId="2" applyNumberFormat="1" applyFont="1" applyBorder="1" applyAlignment="1">
      <alignment horizontal="center" vertical="center"/>
    </xf>
    <xf numFmtId="165" fontId="6" fillId="0" borderId="55" xfId="2" applyNumberFormat="1" applyFont="1" applyBorder="1" applyAlignment="1">
      <alignment horizontal="center" vertical="center"/>
    </xf>
    <xf numFmtId="9" fontId="6" fillId="0" borderId="22" xfId="1" applyFont="1" applyBorder="1" applyAlignment="1">
      <alignment horizontal="center" vertical="center"/>
    </xf>
    <xf numFmtId="165" fontId="6" fillId="0" borderId="18" xfId="2" applyNumberFormat="1" applyFont="1" applyBorder="1" applyAlignment="1">
      <alignment horizontal="center" vertical="center"/>
    </xf>
    <xf numFmtId="9" fontId="6" fillId="0" borderId="55" xfId="1" applyFont="1" applyBorder="1" applyAlignment="1">
      <alignment horizontal="center" vertical="center"/>
    </xf>
    <xf numFmtId="9" fontId="6" fillId="0" borderId="90" xfId="1" applyFont="1" applyBorder="1" applyAlignment="1">
      <alignment horizontal="center" vertical="center"/>
    </xf>
    <xf numFmtId="3" fontId="66" fillId="0" borderId="40" xfId="0" applyNumberFormat="1" applyFont="1" applyFill="1" applyBorder="1" applyAlignment="1">
      <alignment horizontal="center" vertical="center"/>
    </xf>
    <xf numFmtId="3" fontId="66" fillId="0" borderId="91" xfId="0" applyNumberFormat="1" applyFont="1" applyFill="1" applyBorder="1" applyAlignment="1">
      <alignment horizontal="center" vertical="center"/>
    </xf>
    <xf numFmtId="3" fontId="10" fillId="3" borderId="91" xfId="0" applyNumberFormat="1" applyFont="1" applyFill="1" applyBorder="1" applyAlignment="1">
      <alignment horizontal="center" vertical="center"/>
    </xf>
    <xf numFmtId="3" fontId="10" fillId="3" borderId="79" xfId="0" applyNumberFormat="1" applyFont="1" applyFill="1" applyBorder="1" applyAlignment="1">
      <alignment horizontal="center" vertical="center"/>
    </xf>
    <xf numFmtId="3" fontId="10" fillId="3" borderId="0" xfId="0" applyNumberFormat="1" applyFont="1" applyFill="1" applyAlignment="1">
      <alignment horizontal="center" vertical="center"/>
    </xf>
    <xf numFmtId="3" fontId="45" fillId="4" borderId="78" xfId="0" applyNumberFormat="1" applyFont="1" applyFill="1" applyBorder="1" applyAlignment="1">
      <alignment horizontal="center" vertical="center"/>
    </xf>
    <xf numFmtId="3" fontId="45" fillId="4" borderId="91" xfId="0" applyNumberFormat="1" applyFont="1" applyFill="1" applyBorder="1" applyAlignment="1">
      <alignment horizontal="center" vertical="center"/>
    </xf>
    <xf numFmtId="0" fontId="38" fillId="4" borderId="6" xfId="0" applyFont="1" applyFill="1" applyBorder="1" applyAlignment="1">
      <alignment horizontal="left" vertical="center" wrapText="1"/>
    </xf>
    <xf numFmtId="3" fontId="42" fillId="4" borderId="6" xfId="0" applyNumberFormat="1" applyFont="1" applyFill="1" applyBorder="1" applyAlignment="1">
      <alignment horizontal="center" vertical="center"/>
    </xf>
    <xf numFmtId="0" fontId="42" fillId="4" borderId="7" xfId="0" applyFont="1" applyFill="1" applyBorder="1" applyAlignment="1">
      <alignment horizontal="center" vertical="center"/>
    </xf>
    <xf numFmtId="3" fontId="0" fillId="0" borderId="0" xfId="0" applyNumberFormat="1" applyBorder="1"/>
    <xf numFmtId="0" fontId="0" fillId="0" borderId="0" xfId="0" applyFont="1" applyBorder="1" applyAlignment="1">
      <alignment horizontal="left"/>
    </xf>
    <xf numFmtId="0" fontId="0" fillId="0" borderId="0" xfId="0" applyFont="1" applyBorder="1"/>
    <xf numFmtId="166" fontId="0" fillId="0" borderId="0" xfId="1" applyNumberFormat="1" applyFont="1" applyFill="1" applyBorder="1" applyAlignment="1">
      <alignment horizontal="center" vertical="center"/>
    </xf>
    <xf numFmtId="170" fontId="9" fillId="8" borderId="11" xfId="7" applyNumberFormat="1" applyFont="1" applyFill="1" applyBorder="1" applyAlignment="1">
      <alignment horizontal="center" vertical="center" wrapText="1"/>
    </xf>
    <xf numFmtId="170" fontId="9" fillId="8" borderId="9" xfId="7" applyNumberFormat="1" applyFont="1" applyFill="1" applyBorder="1" applyAlignment="1">
      <alignment horizontal="center" vertical="center" wrapText="1"/>
    </xf>
    <xf numFmtId="9" fontId="9" fillId="8" borderId="13" xfId="1" applyFont="1" applyFill="1" applyBorder="1" applyAlignment="1">
      <alignment horizontal="center" vertical="center" wrapText="1"/>
    </xf>
    <xf numFmtId="170" fontId="9" fillId="8" borderId="13" xfId="7" applyNumberFormat="1" applyFont="1" applyFill="1" applyBorder="1" applyAlignment="1">
      <alignment horizontal="center" vertical="center" wrapText="1"/>
    </xf>
    <xf numFmtId="170" fontId="9" fillId="8" borderId="49" xfId="7" applyNumberFormat="1" applyFont="1" applyFill="1" applyBorder="1" applyAlignment="1">
      <alignment horizontal="center" vertical="center" wrapText="1"/>
    </xf>
    <xf numFmtId="9" fontId="9" fillId="8" borderId="49" xfId="1" applyNumberFormat="1" applyFont="1" applyFill="1" applyBorder="1" applyAlignment="1">
      <alignment horizontal="center" vertical="center" wrapText="1"/>
    </xf>
    <xf numFmtId="9" fontId="9" fillId="8" borderId="49" xfId="1" applyFont="1" applyFill="1" applyBorder="1" applyAlignment="1">
      <alignment horizontal="center" vertical="center" wrapText="1"/>
    </xf>
    <xf numFmtId="170" fontId="9" fillId="8" borderId="27" xfId="7" applyNumberFormat="1" applyFont="1" applyFill="1" applyBorder="1" applyAlignment="1">
      <alignment horizontal="center" vertical="center" wrapText="1"/>
    </xf>
    <xf numFmtId="170" fontId="9" fillId="8" borderId="0" xfId="7" applyNumberFormat="1" applyFont="1" applyFill="1" applyAlignment="1">
      <alignment horizontal="center" vertical="center" wrapText="1"/>
    </xf>
    <xf numFmtId="9" fontId="9" fillId="8" borderId="28" xfId="1" applyNumberFormat="1" applyFont="1" applyFill="1" applyBorder="1" applyAlignment="1">
      <alignment horizontal="center" vertical="center" wrapText="1"/>
    </xf>
    <xf numFmtId="170" fontId="9" fillId="8" borderId="28" xfId="7" applyNumberFormat="1" applyFont="1" applyFill="1" applyBorder="1" applyAlignment="1">
      <alignment horizontal="center" vertical="center" wrapText="1"/>
    </xf>
    <xf numFmtId="170" fontId="9" fillId="8" borderId="30" xfId="7" applyNumberFormat="1" applyFont="1" applyFill="1" applyBorder="1" applyAlignment="1">
      <alignment horizontal="center" vertical="center" wrapText="1"/>
    </xf>
    <xf numFmtId="170" fontId="9" fillId="8" borderId="26" xfId="7" applyNumberFormat="1" applyFont="1" applyFill="1" applyBorder="1" applyAlignment="1">
      <alignment horizontal="center" vertical="center" wrapText="1"/>
    </xf>
    <xf numFmtId="170" fontId="9" fillId="8" borderId="29" xfId="7" applyNumberFormat="1" applyFont="1" applyFill="1" applyBorder="1" applyAlignment="1">
      <alignment horizontal="center" vertical="center" wrapText="1"/>
    </xf>
    <xf numFmtId="170" fontId="9" fillId="8" borderId="25" xfId="7" applyNumberFormat="1" applyFont="1" applyFill="1" applyBorder="1" applyAlignment="1">
      <alignment horizontal="center" vertical="center" wrapText="1"/>
    </xf>
    <xf numFmtId="166" fontId="9" fillId="8" borderId="29" xfId="1" applyNumberFormat="1" applyFont="1" applyFill="1" applyBorder="1" applyAlignment="1">
      <alignment horizontal="center" vertical="center" wrapText="1"/>
    </xf>
    <xf numFmtId="170" fontId="9" fillId="8" borderId="0" xfId="7" applyNumberFormat="1" applyFont="1" applyFill="1" applyBorder="1" applyAlignment="1">
      <alignment horizontal="center" vertical="center" wrapText="1"/>
    </xf>
    <xf numFmtId="9" fontId="9" fillId="8" borderId="29" xfId="1" applyNumberFormat="1" applyFont="1" applyFill="1" applyBorder="1" applyAlignment="1">
      <alignment horizontal="center" vertical="center" wrapText="1"/>
    </xf>
    <xf numFmtId="10" fontId="15" fillId="4" borderId="13" xfId="1" applyNumberFormat="1" applyFont="1" applyFill="1" applyBorder="1" applyAlignment="1">
      <alignment horizontal="center" vertical="center" wrapText="1"/>
    </xf>
    <xf numFmtId="3" fontId="9" fillId="8" borderId="47" xfId="0" applyNumberFormat="1" applyFont="1" applyFill="1" applyBorder="1" applyAlignment="1">
      <alignment horizontal="center" vertical="center"/>
    </xf>
    <xf numFmtId="3" fontId="9" fillId="8" borderId="9" xfId="0" applyNumberFormat="1" applyFont="1" applyFill="1" applyBorder="1" applyAlignment="1">
      <alignment horizontal="center" vertical="center"/>
    </xf>
    <xf numFmtId="9" fontId="9" fillId="8" borderId="13" xfId="1" applyNumberFormat="1" applyFont="1" applyFill="1" applyBorder="1" applyAlignment="1">
      <alignment horizontal="center" vertical="center"/>
    </xf>
    <xf numFmtId="3" fontId="9" fillId="8" borderId="13" xfId="0" applyNumberFormat="1" applyFont="1" applyFill="1" applyBorder="1" applyAlignment="1">
      <alignment horizontal="center" vertical="center"/>
    </xf>
    <xf numFmtId="3" fontId="9" fillId="8" borderId="55" xfId="0" applyNumberFormat="1" applyFont="1" applyFill="1" applyBorder="1" applyAlignment="1">
      <alignment horizontal="center" vertical="center"/>
    </xf>
    <xf numFmtId="9" fontId="9" fillId="8" borderId="24" xfId="1" applyNumberFormat="1" applyFont="1" applyFill="1" applyBorder="1" applyAlignment="1">
      <alignment horizontal="center" vertical="center"/>
    </xf>
    <xf numFmtId="166" fontId="9" fillId="8" borderId="55" xfId="1" applyNumberFormat="1" applyFont="1" applyFill="1" applyBorder="1" applyAlignment="1">
      <alignment horizontal="center" vertical="center"/>
    </xf>
    <xf numFmtId="3" fontId="9" fillId="8" borderId="17" xfId="0" applyNumberFormat="1" applyFont="1" applyFill="1" applyBorder="1" applyAlignment="1">
      <alignment horizontal="center" vertical="center"/>
    </xf>
    <xf numFmtId="9" fontId="9" fillId="8" borderId="10" xfId="1" applyNumberFormat="1" applyFont="1" applyFill="1" applyBorder="1" applyAlignment="1">
      <alignment horizontal="center" vertical="center"/>
    </xf>
    <xf numFmtId="3" fontId="9" fillId="8" borderId="53" xfId="0" applyNumberFormat="1" applyFont="1" applyFill="1" applyBorder="1" applyAlignment="1">
      <alignment horizontal="center" vertical="center"/>
    </xf>
    <xf numFmtId="3" fontId="9" fillId="8" borderId="25" xfId="0" applyNumberFormat="1" applyFont="1" applyFill="1" applyBorder="1" applyAlignment="1">
      <alignment horizontal="center" vertical="center"/>
    </xf>
    <xf numFmtId="9" fontId="9" fillId="8" borderId="21" xfId="1" applyFont="1" applyFill="1" applyBorder="1" applyAlignment="1">
      <alignment horizontal="center" vertical="center"/>
    </xf>
    <xf numFmtId="3" fontId="9" fillId="8" borderId="28" xfId="0" applyNumberFormat="1" applyFont="1" applyFill="1" applyBorder="1" applyAlignment="1">
      <alignment horizontal="center" vertical="center"/>
    </xf>
    <xf numFmtId="3" fontId="9" fillId="8" borderId="26" xfId="0" applyNumberFormat="1" applyFont="1" applyFill="1" applyBorder="1" applyAlignment="1">
      <alignment horizontal="center" vertical="center"/>
    </xf>
    <xf numFmtId="9" fontId="9" fillId="8" borderId="55" xfId="1" applyNumberFormat="1" applyFont="1" applyFill="1" applyBorder="1" applyAlignment="1">
      <alignment horizontal="center" vertical="center"/>
    </xf>
    <xf numFmtId="9" fontId="9" fillId="8" borderId="29" xfId="1" applyFont="1" applyFill="1" applyBorder="1" applyAlignment="1">
      <alignment horizontal="center" vertical="center"/>
    </xf>
    <xf numFmtId="9" fontId="9" fillId="8" borderId="29" xfId="1" applyNumberFormat="1" applyFont="1" applyFill="1" applyBorder="1" applyAlignment="1">
      <alignment horizontal="center" vertical="center"/>
    </xf>
    <xf numFmtId="3" fontId="9" fillId="8" borderId="11" xfId="0" applyNumberFormat="1" applyFont="1" applyFill="1" applyBorder="1" applyAlignment="1">
      <alignment horizontal="center" vertical="center"/>
    </xf>
    <xf numFmtId="9" fontId="9" fillId="8" borderId="10" xfId="1" applyFont="1" applyFill="1" applyBorder="1" applyAlignment="1">
      <alignment horizontal="center" vertical="center"/>
    </xf>
    <xf numFmtId="9" fontId="9" fillId="8" borderId="24" xfId="1" applyFont="1" applyFill="1" applyBorder="1" applyAlignment="1">
      <alignment horizontal="center" vertical="center"/>
    </xf>
    <xf numFmtId="9" fontId="9" fillId="8" borderId="22" xfId="1" applyFont="1" applyFill="1" applyBorder="1" applyAlignment="1">
      <alignment horizontal="center" vertical="center"/>
    </xf>
    <xf numFmtId="3" fontId="9" fillId="8" borderId="20" xfId="0" applyNumberFormat="1" applyFont="1" applyFill="1" applyBorder="1" applyAlignment="1">
      <alignment horizontal="center" vertical="center"/>
    </xf>
    <xf numFmtId="9" fontId="9" fillId="8" borderId="18" xfId="1" applyFont="1" applyFill="1" applyBorder="1" applyAlignment="1">
      <alignment horizontal="center" vertical="center"/>
    </xf>
    <xf numFmtId="170" fontId="9" fillId="8" borderId="40" xfId="7" applyNumberFormat="1" applyFont="1" applyFill="1" applyBorder="1" applyAlignment="1">
      <alignment horizontal="center" vertical="center"/>
    </xf>
    <xf numFmtId="170" fontId="9" fillId="8" borderId="25" xfId="7" applyNumberFormat="1" applyFont="1" applyFill="1" applyBorder="1" applyAlignment="1">
      <alignment horizontal="center" vertical="center"/>
    </xf>
    <xf numFmtId="9" fontId="9" fillId="8" borderId="30" xfId="1" applyFont="1" applyFill="1" applyBorder="1" applyAlignment="1">
      <alignment horizontal="center" vertical="center"/>
    </xf>
    <xf numFmtId="170" fontId="9" fillId="8" borderId="53" xfId="7" applyNumberFormat="1" applyFont="1" applyFill="1" applyBorder="1" applyAlignment="1">
      <alignment horizontal="center" vertical="center"/>
    </xf>
    <xf numFmtId="9" fontId="9" fillId="8" borderId="28" xfId="1" applyFont="1" applyFill="1" applyBorder="1" applyAlignment="1">
      <alignment horizontal="center" vertical="center"/>
    </xf>
    <xf numFmtId="0" fontId="0" fillId="0" borderId="0" xfId="0" applyFont="1" applyBorder="1" applyAlignment="1">
      <alignment horizontal="left" wrapText="1"/>
    </xf>
    <xf numFmtId="3" fontId="6" fillId="0" borderId="0" xfId="0" applyNumberFormat="1" applyFont="1" applyBorder="1" applyAlignment="1">
      <alignment wrapText="1"/>
    </xf>
    <xf numFmtId="9" fontId="18" fillId="0" borderId="0" xfId="1" quotePrefix="1" applyFont="1" applyFill="1" applyBorder="1" applyAlignment="1">
      <alignment vertical="center"/>
    </xf>
    <xf numFmtId="0" fontId="1" fillId="0" borderId="12" xfId="0" applyFont="1" applyBorder="1" applyAlignment="1">
      <alignment horizontal="right" vertical="center"/>
    </xf>
    <xf numFmtId="0" fontId="0" fillId="0" borderId="104" xfId="0" applyBorder="1"/>
    <xf numFmtId="0" fontId="0" fillId="0" borderId="0" xfId="0" applyFont="1" applyBorder="1" applyAlignment="1">
      <alignment horizontal="justify" vertical="center" wrapText="1"/>
    </xf>
    <xf numFmtId="0" fontId="0" fillId="0" borderId="0" xfId="0" applyFont="1" applyBorder="1" applyAlignment="1">
      <alignment horizontal="right" wrapText="1"/>
    </xf>
    <xf numFmtId="0" fontId="68" fillId="0" borderId="104" xfId="0" applyFont="1" applyBorder="1" applyAlignment="1">
      <alignment horizontal="center"/>
    </xf>
    <xf numFmtId="0" fontId="68" fillId="0" borderId="104" xfId="0" applyFont="1" applyBorder="1" applyAlignment="1">
      <alignment horizontal="left"/>
    </xf>
    <xf numFmtId="0" fontId="70" fillId="0" borderId="0" xfId="0" applyFont="1" applyFill="1" applyBorder="1" applyAlignment="1">
      <alignment horizontal="center" vertical="center" wrapText="1"/>
    </xf>
    <xf numFmtId="0" fontId="71" fillId="0" borderId="0" xfId="0" applyFont="1" applyFill="1" applyBorder="1" applyAlignment="1">
      <alignment horizontal="center" vertical="center" wrapText="1"/>
    </xf>
    <xf numFmtId="171" fontId="6" fillId="0" borderId="0" xfId="0" applyNumberFormat="1" applyFont="1" applyBorder="1" applyAlignment="1">
      <alignment wrapText="1"/>
    </xf>
    <xf numFmtId="9" fontId="6" fillId="0" borderId="52" xfId="1" applyNumberFormat="1" applyFont="1" applyBorder="1" applyAlignment="1">
      <alignment horizontal="center" vertical="center" wrapText="1"/>
    </xf>
    <xf numFmtId="9" fontId="6" fillId="0" borderId="52" xfId="1" applyNumberFormat="1" applyFont="1" applyFill="1" applyBorder="1" applyAlignment="1">
      <alignment horizontal="center" vertical="center" wrapText="1"/>
    </xf>
    <xf numFmtId="166" fontId="6" fillId="0" borderId="0" xfId="1" applyNumberFormat="1" applyFont="1" applyBorder="1" applyAlignment="1">
      <alignment wrapText="1"/>
    </xf>
    <xf numFmtId="0" fontId="69" fillId="0" borderId="0" xfId="0" applyFont="1" applyFill="1" applyBorder="1" applyAlignment="1">
      <alignment horizontal="justify" vertical="center" wrapText="1"/>
    </xf>
    <xf numFmtId="0" fontId="67" fillId="0" borderId="0" xfId="0" applyFont="1" applyFill="1" applyBorder="1" applyAlignment="1">
      <alignment horizontal="justify" vertical="center" wrapText="1"/>
    </xf>
    <xf numFmtId="0" fontId="0" fillId="0" borderId="0" xfId="0" applyAlignment="1">
      <alignment horizontal="left" wrapText="1"/>
    </xf>
    <xf numFmtId="0" fontId="0" fillId="0" borderId="103" xfId="0" applyFont="1" applyBorder="1" applyAlignment="1">
      <alignment horizontal="left"/>
    </xf>
    <xf numFmtId="0" fontId="0" fillId="0" borderId="15" xfId="0" applyFont="1" applyBorder="1" applyAlignment="1">
      <alignment horizontal="left"/>
    </xf>
    <xf numFmtId="0" fontId="0" fillId="0" borderId="24" xfId="0" applyFont="1" applyBorder="1" applyAlignment="1">
      <alignment horizontal="left"/>
    </xf>
    <xf numFmtId="0" fontId="0" fillId="0" borderId="103" xfId="0" applyFont="1" applyBorder="1" applyAlignment="1">
      <alignment horizontal="left" wrapText="1"/>
    </xf>
    <xf numFmtId="0" fontId="0" fillId="0" borderId="0" xfId="0" applyFont="1" applyBorder="1" applyAlignment="1">
      <alignment horizontal="left" wrapText="1"/>
    </xf>
    <xf numFmtId="0" fontId="0" fillId="0" borderId="55" xfId="0" quotePrefix="1" applyFont="1" applyBorder="1" applyAlignment="1">
      <alignment horizontal="left"/>
    </xf>
    <xf numFmtId="0" fontId="54" fillId="0" borderId="0" xfId="0" applyFont="1" applyAlignment="1">
      <alignment horizontal="left" wrapText="1"/>
    </xf>
    <xf numFmtId="0" fontId="4" fillId="0" borderId="64" xfId="0" applyFont="1" applyBorder="1" applyAlignment="1">
      <alignment vertical="center"/>
    </xf>
    <xf numFmtId="0" fontId="4" fillId="0" borderId="60" xfId="0" applyFont="1" applyBorder="1" applyAlignment="1">
      <alignment vertical="center"/>
    </xf>
    <xf numFmtId="0" fontId="28" fillId="0" borderId="74" xfId="0" applyFont="1" applyBorder="1" applyAlignment="1">
      <alignment horizontal="center"/>
    </xf>
    <xf numFmtId="0" fontId="28" fillId="0" borderId="75" xfId="0" quotePrefix="1" applyFont="1" applyBorder="1" applyAlignment="1">
      <alignment horizontal="center"/>
    </xf>
    <xf numFmtId="0" fontId="28" fillId="0" borderId="74" xfId="0" quotePrefix="1" applyFont="1" applyBorder="1" applyAlignment="1">
      <alignment horizontal="center"/>
    </xf>
    <xf numFmtId="0" fontId="28" fillId="0" borderId="75" xfId="0" applyFont="1" applyBorder="1" applyAlignment="1">
      <alignment horizontal="center"/>
    </xf>
    <xf numFmtId="0" fontId="0" fillId="0" borderId="0" xfId="0" applyAlignment="1">
      <alignment horizontal="left" vertical="center" wrapText="1"/>
    </xf>
    <xf numFmtId="0" fontId="4" fillId="0" borderId="59" xfId="0" applyFont="1" applyBorder="1" applyAlignment="1">
      <alignment vertical="center"/>
    </xf>
    <xf numFmtId="0" fontId="4" fillId="0" borderId="68" xfId="0" applyFont="1" applyBorder="1" applyAlignment="1">
      <alignment vertical="center"/>
    </xf>
    <xf numFmtId="0" fontId="4" fillId="0" borderId="66" xfId="0" applyFont="1" applyBorder="1" applyAlignment="1">
      <alignment vertical="center"/>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5" fillId="4" borderId="24" xfId="0" quotePrefix="1" applyFont="1" applyFill="1" applyBorder="1" applyAlignment="1">
      <alignment horizontal="center" vertical="center" wrapText="1"/>
    </xf>
    <xf numFmtId="0" fontId="15" fillId="4" borderId="12" xfId="0" applyFont="1" applyFill="1" applyBorder="1" applyAlignment="1">
      <alignment horizontal="center" vertical="center" wrapText="1"/>
    </xf>
    <xf numFmtId="0" fontId="6" fillId="0" borderId="14" xfId="0" applyFont="1" applyBorder="1" applyAlignment="1">
      <alignment horizontal="center" vertical="center" wrapText="1"/>
    </xf>
    <xf numFmtId="0" fontId="0" fillId="0" borderId="22" xfId="0" applyBorder="1" applyAlignment="1">
      <alignment horizontal="center" vertical="center" wrapText="1"/>
    </xf>
    <xf numFmtId="0" fontId="9" fillId="0" borderId="12" xfId="0" quotePrefix="1" applyFont="1" applyBorder="1" applyAlignment="1">
      <alignment horizontal="center" vertical="center" wrapText="1"/>
    </xf>
    <xf numFmtId="0" fontId="10" fillId="0" borderId="13" xfId="0" applyFont="1" applyBorder="1" applyAlignment="1">
      <alignment horizontal="center" vertical="center" wrapText="1"/>
    </xf>
    <xf numFmtId="0" fontId="13" fillId="2" borderId="23" xfId="0" quotePrefix="1" applyFont="1" applyFill="1" applyBorder="1" applyAlignment="1">
      <alignment horizontal="center" vertical="center"/>
    </xf>
    <xf numFmtId="0" fontId="13" fillId="2" borderId="15" xfId="0" applyFont="1" applyFill="1" applyBorder="1" applyAlignment="1">
      <alignment horizontal="center" vertical="center"/>
    </xf>
    <xf numFmtId="0" fontId="13" fillId="2" borderId="0" xfId="0" applyFont="1" applyFill="1" applyAlignment="1">
      <alignment horizontal="center" vertical="center"/>
    </xf>
    <xf numFmtId="0" fontId="13" fillId="2" borderId="16"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0" fillId="0" borderId="17" xfId="0" applyBorder="1" applyAlignment="1">
      <alignment horizontal="center" vertical="center" wrapText="1"/>
    </xf>
    <xf numFmtId="0" fontId="6" fillId="0" borderId="2" xfId="0" quotePrefix="1" applyFont="1" applyBorder="1" applyAlignment="1">
      <alignment horizontal="center" vertical="center" wrapText="1"/>
    </xf>
    <xf numFmtId="0" fontId="6" fillId="0" borderId="10" xfId="0" applyFont="1" applyBorder="1" applyAlignment="1">
      <alignment horizontal="center" vertical="center" wrapText="1"/>
    </xf>
    <xf numFmtId="0" fontId="0" fillId="0" borderId="18" xfId="0" applyBorder="1" applyAlignment="1">
      <alignment horizontal="center" vertical="center" wrapText="1"/>
    </xf>
    <xf numFmtId="0" fontId="8" fillId="0" borderId="3" xfId="0" applyFont="1" applyBorder="1" applyAlignment="1">
      <alignment horizontal="center" vertical="center" wrapText="1"/>
    </xf>
    <xf numFmtId="0" fontId="8" fillId="0" borderId="11" xfId="0" applyFont="1" applyBorder="1" applyAlignment="1">
      <alignment horizontal="center" vertical="center" wrapText="1"/>
    </xf>
    <xf numFmtId="0" fontId="4" fillId="0" borderId="19"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6"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8" xfId="0" quotePrefix="1" applyFont="1" applyBorder="1" applyAlignment="1">
      <alignment horizontal="center" vertical="center" wrapText="1"/>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6" fillId="0" borderId="13" xfId="0" quotePrefix="1" applyFont="1" applyBorder="1" applyAlignment="1">
      <alignment horizontal="center" vertical="center" wrapText="1"/>
    </xf>
    <xf numFmtId="0" fontId="0" fillId="0" borderId="13" xfId="0" applyBorder="1" applyAlignment="1">
      <alignment horizontal="center" vertical="center" wrapText="1"/>
    </xf>
    <xf numFmtId="0" fontId="0" fillId="0" borderId="21" xfId="0" applyBorder="1" applyAlignment="1">
      <alignment horizontal="center" vertical="center" wrapText="1"/>
    </xf>
    <xf numFmtId="0" fontId="6" fillId="0" borderId="10" xfId="0" quotePrefix="1" applyFont="1" applyBorder="1" applyAlignment="1">
      <alignment horizontal="center" vertical="center" wrapText="1"/>
    </xf>
    <xf numFmtId="0" fontId="6" fillId="0" borderId="12" xfId="0" quotePrefix="1" applyFont="1" applyBorder="1" applyAlignment="1">
      <alignment horizontal="center" vertical="center" wrapText="1"/>
    </xf>
    <xf numFmtId="0" fontId="6" fillId="0" borderId="14" xfId="0" quotePrefix="1" applyFont="1" applyBorder="1" applyAlignment="1">
      <alignment horizontal="center" vertical="center" wrapText="1"/>
    </xf>
    <xf numFmtId="0" fontId="14" fillId="8" borderId="53" xfId="0" applyFont="1" applyFill="1" applyBorder="1" applyAlignment="1">
      <alignment horizontal="center" vertical="center" wrapText="1"/>
    </xf>
    <xf numFmtId="0" fontId="14" fillId="8" borderId="30" xfId="0" applyFont="1" applyFill="1" applyBorder="1" applyAlignment="1">
      <alignment horizontal="center" vertical="center" wrapText="1"/>
    </xf>
    <xf numFmtId="0" fontId="14" fillId="8" borderId="48" xfId="0" applyFont="1" applyFill="1" applyBorder="1" applyAlignment="1">
      <alignment horizontal="center" vertical="center" wrapText="1"/>
    </xf>
    <xf numFmtId="0" fontId="14" fillId="8" borderId="24" xfId="0" applyFont="1" applyFill="1" applyBorder="1" applyAlignment="1">
      <alignment horizontal="center" vertical="center" wrapText="1"/>
    </xf>
    <xf numFmtId="0" fontId="13" fillId="2" borderId="43" xfId="0" quotePrefix="1" applyFont="1" applyFill="1" applyBorder="1" applyAlignment="1">
      <alignment horizontal="center" vertical="center"/>
    </xf>
    <xf numFmtId="0" fontId="13" fillId="2" borderId="0" xfId="0" applyFont="1" applyFill="1" applyBorder="1" applyAlignment="1">
      <alignment horizontal="center" vertical="center"/>
    </xf>
    <xf numFmtId="0" fontId="13" fillId="2" borderId="44" xfId="0" applyFont="1" applyFill="1" applyBorder="1" applyAlignment="1">
      <alignment horizontal="center" vertical="center"/>
    </xf>
    <xf numFmtId="0" fontId="14" fillId="3" borderId="48"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3" fillId="2" borderId="48" xfId="0" quotePrefix="1" applyFont="1" applyFill="1" applyBorder="1" applyAlignment="1">
      <alignment horizontal="center" vertical="center"/>
    </xf>
    <xf numFmtId="0" fontId="13" fillId="2" borderId="24" xfId="0" applyFont="1" applyFill="1" applyBorder="1" applyAlignment="1">
      <alignment horizontal="center" vertical="center"/>
    </xf>
    <xf numFmtId="0" fontId="13" fillId="2" borderId="49" xfId="0" applyFont="1" applyFill="1" applyBorder="1" applyAlignment="1">
      <alignment horizontal="center" vertical="center"/>
    </xf>
    <xf numFmtId="0" fontId="6" fillId="0" borderId="2" xfId="0" applyFont="1" applyBorder="1" applyAlignment="1">
      <alignment horizontal="center" vertical="center" wrapText="1"/>
    </xf>
    <xf numFmtId="0" fontId="8" fillId="0" borderId="1" xfId="0" applyFont="1" applyBorder="1" applyAlignment="1">
      <alignment horizontal="center" vertical="center"/>
    </xf>
    <xf numFmtId="0" fontId="8" fillId="0" borderId="42" xfId="0" applyFont="1" applyBorder="1" applyAlignment="1">
      <alignment horizontal="center" vertical="center"/>
    </xf>
    <xf numFmtId="0" fontId="8" fillId="0" borderId="6" xfId="0" applyFont="1" applyBorder="1" applyAlignment="1">
      <alignment horizontal="center" vertical="center" wrapText="1"/>
    </xf>
    <xf numFmtId="0" fontId="0" fillId="0" borderId="23" xfId="0" applyBorder="1" applyAlignment="1">
      <alignment horizontal="center" vertical="center" wrapText="1"/>
    </xf>
    <xf numFmtId="0" fontId="9" fillId="0" borderId="9" xfId="0" quotePrefix="1" applyFont="1" applyBorder="1" applyAlignment="1">
      <alignment horizontal="center" vertical="center" wrapText="1"/>
    </xf>
    <xf numFmtId="0" fontId="38" fillId="4" borderId="12" xfId="0" applyFont="1" applyFill="1" applyBorder="1" applyAlignment="1">
      <alignment horizontal="left" vertical="center" indent="7"/>
    </xf>
    <xf numFmtId="0" fontId="38" fillId="4" borderId="13" xfId="0" applyFont="1" applyFill="1" applyBorder="1" applyAlignment="1">
      <alignment horizontal="left" vertical="center" indent="7"/>
    </xf>
    <xf numFmtId="0" fontId="8" fillId="0" borderId="23" xfId="0" applyFont="1" applyBorder="1" applyAlignment="1">
      <alignment horizontal="center" vertical="center" wrapText="1"/>
    </xf>
    <xf numFmtId="0" fontId="55" fillId="3" borderId="30" xfId="0" applyFont="1" applyFill="1" applyBorder="1" applyAlignment="1">
      <alignment horizontal="center" vertical="center" wrapText="1"/>
    </xf>
    <xf numFmtId="0" fontId="55" fillId="3" borderId="90" xfId="0" applyFont="1" applyFill="1" applyBorder="1" applyAlignment="1">
      <alignment horizontal="center" vertical="center" wrapText="1"/>
    </xf>
    <xf numFmtId="0" fontId="55" fillId="3" borderId="77" xfId="0" applyFont="1" applyFill="1" applyBorder="1" applyAlignment="1">
      <alignment horizontal="center" vertical="center" wrapText="1"/>
    </xf>
    <xf numFmtId="0" fontId="55" fillId="3" borderId="79" xfId="0" applyFont="1" applyFill="1" applyBorder="1" applyAlignment="1">
      <alignment horizontal="center" vertical="center" wrapText="1"/>
    </xf>
    <xf numFmtId="0" fontId="15" fillId="4" borderId="97" xfId="0" quotePrefix="1" applyFont="1" applyFill="1" applyBorder="1" applyAlignment="1">
      <alignment horizontal="center" vertical="center" wrapText="1"/>
    </xf>
    <xf numFmtId="0" fontId="15" fillId="4" borderId="83" xfId="0" applyFont="1" applyFill="1" applyBorder="1" applyAlignment="1">
      <alignment horizontal="center" vertical="center" wrapText="1"/>
    </xf>
    <xf numFmtId="0" fontId="8" fillId="0" borderId="23"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0" fontId="6" fillId="0" borderId="32" xfId="0" applyFont="1" applyBorder="1" applyAlignment="1">
      <alignment horizontal="center" vertical="center" wrapText="1"/>
    </xf>
    <xf numFmtId="0" fontId="6" fillId="0" borderId="35" xfId="0" applyFont="1" applyBorder="1" applyAlignment="1">
      <alignment horizontal="center" vertical="center" wrapText="1"/>
    </xf>
    <xf numFmtId="0" fontId="0" fillId="0" borderId="38" xfId="0" applyBorder="1" applyAlignment="1">
      <alignment horizontal="center" vertical="center" wrapText="1"/>
    </xf>
    <xf numFmtId="0" fontId="6" fillId="0" borderId="33" xfId="0" quotePrefix="1" applyFont="1" applyBorder="1" applyAlignment="1">
      <alignment horizontal="center" vertical="center" wrapText="1"/>
    </xf>
    <xf numFmtId="0" fontId="6" fillId="0" borderId="36" xfId="0" applyFont="1" applyBorder="1" applyAlignment="1">
      <alignment horizontal="center" vertical="center" wrapText="1"/>
    </xf>
    <xf numFmtId="0" fontId="0" fillId="0" borderId="39" xfId="0" applyBorder="1" applyAlignment="1">
      <alignment horizontal="center" vertical="center" wrapText="1"/>
    </xf>
    <xf numFmtId="0" fontId="8" fillId="0" borderId="34" xfId="0" applyFont="1" applyBorder="1" applyAlignment="1">
      <alignment horizontal="center" vertical="center" wrapText="1"/>
    </xf>
    <xf numFmtId="0" fontId="8" fillId="0" borderId="37" xfId="0" applyFont="1" applyBorder="1" applyAlignment="1">
      <alignment horizontal="center" vertical="center" wrapText="1"/>
    </xf>
    <xf numFmtId="0" fontId="0" fillId="0" borderId="40" xfId="0" applyBorder="1" applyAlignment="1">
      <alignment horizontal="center" vertical="center" wrapText="1"/>
    </xf>
    <xf numFmtId="0" fontId="18" fillId="2" borderId="15" xfId="0" applyFont="1" applyFill="1" applyBorder="1" applyAlignment="1">
      <alignment horizontal="center" vertical="center"/>
    </xf>
    <xf numFmtId="0" fontId="18" fillId="2" borderId="0" xfId="0" applyFont="1" applyFill="1" applyBorder="1" applyAlignment="1">
      <alignment horizontal="center" vertical="center"/>
    </xf>
    <xf numFmtId="0" fontId="8" fillId="0" borderId="7"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4" fillId="0" borderId="12" xfId="0" applyFont="1" applyBorder="1" applyAlignment="1">
      <alignment horizontal="center" vertical="center" wrapText="1"/>
    </xf>
    <xf numFmtId="0" fontId="6" fillId="0" borderId="21" xfId="0" applyFont="1" applyBorder="1" applyAlignment="1">
      <alignment horizontal="center" vertical="center" wrapText="1"/>
    </xf>
    <xf numFmtId="0" fontId="0" fillId="0" borderId="41" xfId="0" applyBorder="1" applyAlignment="1">
      <alignment horizontal="center" vertical="center" wrapText="1"/>
    </xf>
    <xf numFmtId="0" fontId="6" fillId="0" borderId="1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18" fillId="2" borderId="48" xfId="0" quotePrefix="1" applyFont="1" applyFill="1" applyBorder="1" applyAlignment="1">
      <alignment horizontal="center" vertical="center"/>
    </xf>
    <xf numFmtId="0" fontId="18" fillId="2" borderId="24" xfId="0" quotePrefix="1" applyFont="1" applyFill="1" applyBorder="1" applyAlignment="1">
      <alignment horizontal="center" vertical="center"/>
    </xf>
    <xf numFmtId="0" fontId="18" fillId="2" borderId="55" xfId="0" quotePrefix="1" applyFont="1" applyFill="1" applyBorder="1" applyAlignment="1">
      <alignment horizontal="center" vertical="center"/>
    </xf>
    <xf numFmtId="0" fontId="18" fillId="2" borderId="93" xfId="0" quotePrefix="1" applyFont="1" applyFill="1" applyBorder="1" applyAlignment="1">
      <alignment horizontal="center" vertical="center"/>
    </xf>
    <xf numFmtId="0" fontId="0" fillId="0" borderId="45" xfId="0" applyBorder="1" applyAlignment="1">
      <alignment horizontal="center" vertical="center" wrapText="1"/>
    </xf>
    <xf numFmtId="0" fontId="0" fillId="0" borderId="54" xfId="0" applyBorder="1" applyAlignment="1">
      <alignment horizontal="center" vertical="center" wrapText="1"/>
    </xf>
    <xf numFmtId="0" fontId="0" fillId="0" borderId="50" xfId="0" applyBorder="1" applyAlignment="1">
      <alignment horizontal="center" vertical="center" wrapText="1"/>
    </xf>
    <xf numFmtId="0" fontId="8" fillId="0" borderId="15" xfId="0" quotePrefix="1" applyFont="1" applyBorder="1" applyAlignment="1">
      <alignment horizontal="center" vertical="center" wrapText="1"/>
    </xf>
    <xf numFmtId="0" fontId="0" fillId="0" borderId="52" xfId="0" applyBorder="1" applyAlignment="1">
      <alignment horizontal="center" vertical="center" wrapText="1"/>
    </xf>
    <xf numFmtId="0" fontId="0" fillId="0" borderId="7" xfId="0" applyBorder="1" applyAlignment="1">
      <alignment horizontal="center" vertical="center" wrapText="1"/>
    </xf>
    <xf numFmtId="0" fontId="23" fillId="4" borderId="98" xfId="0" quotePrefix="1" applyFont="1" applyFill="1" applyBorder="1" applyAlignment="1">
      <alignment horizontal="center" vertical="center" wrapText="1"/>
    </xf>
    <xf numFmtId="0" fontId="23" fillId="4" borderId="96" xfId="0" applyFont="1" applyFill="1" applyBorder="1" applyAlignment="1">
      <alignment horizontal="center" vertical="center" wrapText="1"/>
    </xf>
    <xf numFmtId="0" fontId="18" fillId="2" borderId="49" xfId="0" quotePrefix="1" applyFont="1" applyFill="1" applyBorder="1" applyAlignment="1">
      <alignment horizontal="center" vertical="center"/>
    </xf>
    <xf numFmtId="0" fontId="14" fillId="8" borderId="49" xfId="0" applyFont="1" applyFill="1" applyBorder="1" applyAlignment="1">
      <alignment horizontal="center" vertical="center" wrapText="1"/>
    </xf>
    <xf numFmtId="0" fontId="18" fillId="2" borderId="48" xfId="0" applyFont="1" applyFill="1" applyBorder="1" applyAlignment="1">
      <alignment horizontal="center" vertical="center"/>
    </xf>
    <xf numFmtId="0" fontId="18" fillId="2" borderId="24" xfId="0" applyFont="1" applyFill="1" applyBorder="1" applyAlignment="1">
      <alignment horizontal="center" vertical="center"/>
    </xf>
    <xf numFmtId="0" fontId="18" fillId="2" borderId="49" xfId="0" applyFont="1" applyFill="1" applyBorder="1" applyAlignment="1">
      <alignment horizontal="center" vertical="center"/>
    </xf>
    <xf numFmtId="0" fontId="14" fillId="3" borderId="77" xfId="0" applyFont="1" applyFill="1" applyBorder="1" applyAlignment="1">
      <alignment horizontal="center" vertical="center" wrapText="1"/>
    </xf>
    <xf numFmtId="0" fontId="14" fillId="3" borderId="79" xfId="0" applyFont="1" applyFill="1" applyBorder="1" applyAlignment="1">
      <alignment horizontal="center" vertical="center" wrapText="1"/>
    </xf>
    <xf numFmtId="0" fontId="14" fillId="3" borderId="80" xfId="0" applyFont="1" applyFill="1" applyBorder="1" applyAlignment="1">
      <alignment horizontal="center" vertical="center" wrapText="1"/>
    </xf>
    <xf numFmtId="0" fontId="14" fillId="3" borderId="81" xfId="0" applyFont="1" applyFill="1" applyBorder="1" applyAlignment="1">
      <alignment horizontal="center" vertical="center" wrapText="1"/>
    </xf>
    <xf numFmtId="0" fontId="15" fillId="4" borderId="12" xfId="0" quotePrefix="1" applyFont="1" applyFill="1" applyBorder="1" applyAlignment="1">
      <alignment horizontal="center" vertical="center" wrapText="1"/>
    </xf>
    <xf numFmtId="0" fontId="15" fillId="4" borderId="13" xfId="0" applyFont="1" applyFill="1" applyBorder="1" applyAlignment="1">
      <alignment horizontal="center" vertical="center" wrapText="1"/>
    </xf>
    <xf numFmtId="0" fontId="8" fillId="0" borderId="32"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84"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85" xfId="0" applyFont="1" applyBorder="1" applyAlignment="1">
      <alignment horizontal="center" vertical="center" wrapText="1"/>
    </xf>
    <xf numFmtId="0" fontId="6" fillId="0" borderId="86" xfId="0" applyFont="1" applyBorder="1" applyAlignment="1">
      <alignment horizontal="center" vertical="center" wrapText="1"/>
    </xf>
    <xf numFmtId="0" fontId="6" fillId="0" borderId="87" xfId="0" applyFont="1" applyBorder="1" applyAlignment="1">
      <alignment horizontal="center" vertical="center" wrapText="1"/>
    </xf>
    <xf numFmtId="0" fontId="6" fillId="0" borderId="88" xfId="0" applyFont="1" applyBorder="1" applyAlignment="1">
      <alignment horizontal="center" vertical="center" wrapText="1"/>
    </xf>
    <xf numFmtId="0" fontId="15" fillId="4" borderId="85" xfId="0" quotePrefix="1" applyFont="1" applyFill="1" applyBorder="1" applyAlignment="1">
      <alignment horizontal="center" vertical="center" wrapText="1"/>
    </xf>
    <xf numFmtId="0" fontId="15" fillId="4" borderId="84" xfId="0" applyFont="1" applyFill="1" applyBorder="1" applyAlignment="1">
      <alignment horizontal="center" vertical="center" wrapText="1"/>
    </xf>
    <xf numFmtId="0" fontId="14" fillId="8" borderId="90" xfId="0" applyFont="1" applyFill="1" applyBorder="1" applyAlignment="1">
      <alignment horizontal="center" vertical="center" wrapText="1"/>
    </xf>
    <xf numFmtId="0" fontId="33" fillId="6" borderId="0" xfId="0" applyFont="1" applyFill="1" applyBorder="1" applyAlignment="1">
      <alignment horizontal="left" wrapText="1"/>
    </xf>
    <xf numFmtId="0" fontId="33" fillId="0" borderId="0" xfId="0" applyFont="1" applyBorder="1" applyAlignment="1">
      <alignment horizontal="left" wrapText="1"/>
    </xf>
    <xf numFmtId="0" fontId="0" fillId="0" borderId="3" xfId="0" applyBorder="1" applyAlignment="1">
      <alignment horizontal="left" vertical="center" wrapText="1"/>
    </xf>
    <xf numFmtId="0" fontId="0" fillId="0" borderId="11" xfId="0" applyBorder="1" applyAlignment="1">
      <alignment horizontal="left" vertical="center" wrapText="1"/>
    </xf>
    <xf numFmtId="0" fontId="18" fillId="2" borderId="6" xfId="0" applyFont="1" applyFill="1" applyBorder="1" applyAlignment="1">
      <alignment horizontal="center"/>
    </xf>
    <xf numFmtId="0" fontId="18" fillId="2" borderId="7" xfId="0" applyFont="1" applyFill="1" applyBorder="1" applyAlignment="1">
      <alignment horizontal="center"/>
    </xf>
    <xf numFmtId="0" fontId="18" fillId="2" borderId="8" xfId="0" applyFont="1" applyFill="1" applyBorder="1" applyAlignment="1">
      <alignment horizontal="center"/>
    </xf>
    <xf numFmtId="3" fontId="41" fillId="3" borderId="77" xfId="0" applyNumberFormat="1" applyFont="1" applyFill="1" applyBorder="1" applyAlignment="1">
      <alignment horizontal="center" vertical="center"/>
    </xf>
    <xf numFmtId="3" fontId="41" fillId="3" borderId="78" xfId="0" applyNumberFormat="1" applyFont="1" applyFill="1" applyBorder="1" applyAlignment="1">
      <alignment horizontal="center" vertical="center"/>
    </xf>
    <xf numFmtId="3" fontId="41" fillId="3" borderId="79" xfId="0" applyNumberFormat="1" applyFont="1" applyFill="1" applyBorder="1" applyAlignment="1">
      <alignment horizontal="center" vertical="center"/>
    </xf>
    <xf numFmtId="0" fontId="42" fillId="4" borderId="77" xfId="0" applyFont="1" applyFill="1" applyBorder="1" applyAlignment="1">
      <alignment horizontal="center" vertical="center"/>
    </xf>
    <xf numFmtId="0" fontId="42" fillId="4" borderId="78" xfId="0" applyFont="1" applyFill="1" applyBorder="1" applyAlignment="1">
      <alignment horizontal="center" vertical="center"/>
    </xf>
    <xf numFmtId="0" fontId="42" fillId="4" borderId="79" xfId="0" applyFont="1" applyFill="1" applyBorder="1" applyAlignment="1">
      <alignment horizontal="center" vertical="center"/>
    </xf>
    <xf numFmtId="0" fontId="63" fillId="2" borderId="36" xfId="0" applyFont="1" applyFill="1" applyBorder="1" applyAlignment="1">
      <alignment horizontal="center" vertical="center"/>
    </xf>
    <xf numFmtId="0" fontId="63" fillId="2" borderId="0" xfId="0" applyFont="1" applyFill="1" applyBorder="1" applyAlignment="1">
      <alignment horizontal="center" vertical="center"/>
    </xf>
    <xf numFmtId="0" fontId="63" fillId="2" borderId="89" xfId="0" applyFont="1" applyFill="1" applyBorder="1" applyAlignment="1">
      <alignment horizontal="center" vertical="center"/>
    </xf>
    <xf numFmtId="0" fontId="35" fillId="0" borderId="91" xfId="0" applyFont="1" applyBorder="1" applyAlignment="1">
      <alignment horizontal="center" vertical="center" wrapText="1"/>
    </xf>
    <xf numFmtId="0" fontId="35" fillId="0" borderId="91" xfId="0" applyFont="1" applyBorder="1" applyAlignment="1">
      <alignment horizontal="center" vertical="center"/>
    </xf>
    <xf numFmtId="0" fontId="36" fillId="10" borderId="91" xfId="0" applyFont="1" applyFill="1" applyBorder="1" applyAlignment="1">
      <alignment horizontal="center" vertical="center"/>
    </xf>
    <xf numFmtId="0" fontId="35" fillId="0" borderId="34"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40" xfId="0" applyFont="1" applyBorder="1" applyAlignment="1">
      <alignment horizontal="center" vertical="center" wrapText="1"/>
    </xf>
    <xf numFmtId="0" fontId="20" fillId="0" borderId="91" xfId="0" applyFont="1" applyBorder="1" applyAlignment="1">
      <alignment horizontal="center" vertical="center"/>
    </xf>
    <xf numFmtId="0" fontId="20" fillId="0" borderId="91" xfId="0" applyFont="1" applyBorder="1" applyAlignment="1">
      <alignment horizontal="center" vertical="center" wrapText="1"/>
    </xf>
    <xf numFmtId="0" fontId="41" fillId="10" borderId="91" xfId="0" applyFont="1" applyFill="1" applyBorder="1" applyAlignment="1">
      <alignment horizontal="center" vertical="center"/>
    </xf>
    <xf numFmtId="0" fontId="34" fillId="0" borderId="0" xfId="0" quotePrefix="1" applyFont="1" applyAlignment="1">
      <alignment horizontal="left" vertical="top" wrapText="1"/>
    </xf>
    <xf numFmtId="0" fontId="33" fillId="11" borderId="0" xfId="0" applyFont="1" applyFill="1" applyAlignment="1">
      <alignment horizontal="left" wrapText="1"/>
    </xf>
    <xf numFmtId="0" fontId="18" fillId="2" borderId="39" xfId="0" quotePrefix="1" applyFont="1" applyFill="1" applyBorder="1" applyAlignment="1">
      <alignment horizontal="center" vertical="center"/>
    </xf>
    <xf numFmtId="0" fontId="18" fillId="2" borderId="81" xfId="0" quotePrefix="1" applyFont="1" applyFill="1" applyBorder="1" applyAlignment="1">
      <alignment horizontal="center" vertical="center"/>
    </xf>
    <xf numFmtId="0" fontId="47" fillId="0" borderId="45" xfId="0" applyFont="1" applyBorder="1" applyAlignment="1">
      <alignment horizontal="center" vertical="center"/>
    </xf>
    <xf numFmtId="0" fontId="47" fillId="0" borderId="9" xfId="0" applyFont="1" applyBorder="1" applyAlignment="1">
      <alignment horizontal="center" vertical="center"/>
    </xf>
    <xf numFmtId="0" fontId="47" fillId="0" borderId="25" xfId="0" applyFont="1" applyBorder="1" applyAlignment="1">
      <alignment horizontal="center" vertical="center"/>
    </xf>
    <xf numFmtId="0" fontId="46" fillId="0" borderId="6" xfId="0" quotePrefix="1" applyFont="1" applyBorder="1" applyAlignment="1">
      <alignment horizontal="left" textRotation="90"/>
    </xf>
    <xf numFmtId="0" fontId="46" fillId="0" borderId="80" xfId="0" applyFont="1" applyBorder="1" applyAlignment="1">
      <alignment textRotation="90"/>
    </xf>
    <xf numFmtId="0" fontId="0" fillId="0" borderId="92" xfId="0" applyBorder="1"/>
    <xf numFmtId="0" fontId="0" fillId="0" borderId="39" xfId="0" applyBorder="1"/>
    <xf numFmtId="0" fontId="47" fillId="0" borderId="32" xfId="0" applyFont="1" applyBorder="1" applyAlignment="1">
      <alignment horizontal="center" vertical="center"/>
    </xf>
    <xf numFmtId="0" fontId="47" fillId="0" borderId="38" xfId="0" applyFont="1" applyBorder="1" applyAlignment="1">
      <alignment horizontal="center" vertical="center"/>
    </xf>
    <xf numFmtId="0" fontId="36" fillId="10" borderId="85" xfId="0" applyFont="1" applyFill="1" applyBorder="1" applyAlignment="1">
      <alignment horizontal="left" indent="3"/>
    </xf>
    <xf numFmtId="0" fontId="4" fillId="10" borderId="83" xfId="0" applyFont="1" applyFill="1" applyBorder="1" applyAlignment="1">
      <alignment horizontal="left" indent="3"/>
    </xf>
  </cellXfs>
  <cellStyles count="9">
    <cellStyle name="Bad 2" xfId="6"/>
    <cellStyle name="Comma" xfId="7" builtinId="3"/>
    <cellStyle name="Comma 2" xfId="2"/>
    <cellStyle name="Normal" xfId="0" builtinId="0"/>
    <cellStyle name="Normal 2" xfId="4"/>
    <cellStyle name="Normal 2 2" xfId="8"/>
    <cellStyle name="Normal 3" xfId="5"/>
    <cellStyle name="Parasts 2" xfId="3"/>
    <cellStyle name="Percent" xfId="1" builtinId="5"/>
  </cellStyles>
  <dxfs count="0"/>
  <tableStyles count="0" defaultTableStyle="TableStyleMedium2" defaultPivotStyle="PivotStyleLight16"/>
  <colors>
    <mruColors>
      <color rgb="FF543066"/>
      <color rgb="FFDFD5EB"/>
      <color rgb="FFEFD7FA"/>
      <color rgb="FFFFCCFF"/>
      <color rgb="FFBBA5D3"/>
      <color rgb="FFDE7EAE"/>
      <color rgb="FFFF5D5D"/>
      <color rgb="FFFA0000"/>
      <color rgb="FFCAAB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person displayName="plakaneguna@gmail.com" id="{A761DAC6-182C-C448-BDB6-23DA0066055E}" userId="ffb8c29149f207fe"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6" dT="2022-06-14T10:28:30.75" personId="{A761DAC6-182C-C448-BDB6-23DA0066055E}" id="{EA767C5B-CD92-594B-9A1F-A03248225BBD}">
    <text>Tajā skaitā pieprasījuma noguldījumi un aizņēmumi 23420549,22 EUR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74169"/>
  </sheetPr>
  <dimension ref="A1:P36"/>
  <sheetViews>
    <sheetView zoomScale="75" workbookViewId="0">
      <selection activeCell="J16" sqref="J16"/>
    </sheetView>
  </sheetViews>
  <sheetFormatPr defaultColWidth="8.77734375" defaultRowHeight="14.4" x14ac:dyDescent="0.3"/>
  <cols>
    <col min="1" max="1" width="11.6640625" customWidth="1"/>
    <col min="2" max="3" width="8.77734375" customWidth="1"/>
    <col min="8" max="8" width="9.109375" customWidth="1"/>
    <col min="14" max="14" width="6.33203125" customWidth="1"/>
    <col min="15" max="15" width="49.109375" customWidth="1"/>
    <col min="16" max="16" width="14.6640625" customWidth="1"/>
  </cols>
  <sheetData>
    <row r="1" spans="1:16" ht="55.05" customHeight="1" thickBot="1" x14ac:dyDescent="0.4">
      <c r="A1" s="488" t="s">
        <v>236</v>
      </c>
      <c r="B1" s="487"/>
      <c r="C1" s="487"/>
      <c r="D1" s="487"/>
      <c r="E1" s="487"/>
      <c r="F1" s="487"/>
      <c r="G1" s="487"/>
      <c r="H1" s="487"/>
      <c r="I1" s="487"/>
      <c r="N1" s="708" t="s">
        <v>317</v>
      </c>
      <c r="O1" s="707"/>
      <c r="P1" s="704"/>
    </row>
    <row r="2" spans="1:16" ht="31.95" customHeight="1" x14ac:dyDescent="0.3">
      <c r="A2" s="486"/>
      <c r="I2" s="485"/>
      <c r="N2" s="716"/>
      <c r="O2" s="716"/>
      <c r="P2" s="716"/>
    </row>
    <row r="3" spans="1:16" s="483" customFormat="1" ht="16.95" customHeight="1" x14ac:dyDescent="0.3">
      <c r="A3" s="480" t="s">
        <v>237</v>
      </c>
      <c r="B3" s="479"/>
      <c r="C3" s="479"/>
      <c r="D3" s="479"/>
      <c r="E3" s="479"/>
      <c r="F3" s="479"/>
      <c r="G3" s="479"/>
      <c r="H3" s="479"/>
      <c r="I3" s="478"/>
      <c r="N3" s="715" t="s">
        <v>273</v>
      </c>
      <c r="O3" s="715"/>
      <c r="P3" s="715"/>
    </row>
    <row r="4" spans="1:16" s="483" customFormat="1" ht="22.95" customHeight="1" x14ac:dyDescent="0.3">
      <c r="A4" s="482" t="s">
        <v>235</v>
      </c>
      <c r="B4" s="484"/>
      <c r="C4" s="718" t="s">
        <v>238</v>
      </c>
      <c r="D4" s="718"/>
      <c r="E4" s="718"/>
      <c r="F4" s="718"/>
      <c r="G4" s="718"/>
      <c r="H4" s="718"/>
      <c r="I4" s="718"/>
      <c r="N4" s="700" t="s">
        <v>116</v>
      </c>
      <c r="O4" s="700" t="s">
        <v>274</v>
      </c>
      <c r="P4" s="700" t="s">
        <v>17</v>
      </c>
    </row>
    <row r="5" spans="1:16" ht="27.75" customHeight="1" x14ac:dyDescent="0.3">
      <c r="A5" s="482" t="s">
        <v>234</v>
      </c>
      <c r="B5" s="477"/>
      <c r="C5" s="719" t="s">
        <v>239</v>
      </c>
      <c r="D5" s="719"/>
      <c r="E5" s="719"/>
      <c r="F5" s="719"/>
      <c r="G5" s="719"/>
      <c r="H5" s="719"/>
      <c r="I5" s="719"/>
      <c r="J5" s="482"/>
      <c r="N5" s="706" t="s">
        <v>234</v>
      </c>
      <c r="O5" s="700" t="s">
        <v>275</v>
      </c>
      <c r="P5" s="700" t="s">
        <v>222</v>
      </c>
    </row>
    <row r="6" spans="1:16" ht="27.75" customHeight="1" x14ac:dyDescent="0.3">
      <c r="A6" s="482" t="s">
        <v>233</v>
      </c>
      <c r="B6" s="477"/>
      <c r="C6" s="720" t="s">
        <v>240</v>
      </c>
      <c r="D6" s="720"/>
      <c r="E6" s="720"/>
      <c r="F6" s="720"/>
      <c r="G6" s="720"/>
      <c r="H6" s="720"/>
      <c r="I6" s="720"/>
      <c r="N6" s="706" t="s">
        <v>233</v>
      </c>
      <c r="O6" s="700" t="s">
        <v>276</v>
      </c>
      <c r="P6" s="700" t="s">
        <v>48</v>
      </c>
    </row>
    <row r="7" spans="1:16" ht="27.75" customHeight="1" x14ac:dyDescent="0.3">
      <c r="A7" s="482" t="s">
        <v>232</v>
      </c>
      <c r="B7" s="477"/>
      <c r="C7" s="720" t="s">
        <v>241</v>
      </c>
      <c r="D7" s="720"/>
      <c r="E7" s="720"/>
      <c r="F7" s="720"/>
      <c r="G7" s="720"/>
      <c r="H7" s="720"/>
      <c r="I7" s="720"/>
      <c r="N7" s="706" t="s">
        <v>232</v>
      </c>
      <c r="O7" s="700" t="s">
        <v>277</v>
      </c>
      <c r="P7" s="700" t="s">
        <v>49</v>
      </c>
    </row>
    <row r="8" spans="1:16" ht="27.75" customHeight="1" x14ac:dyDescent="0.3">
      <c r="A8" s="482" t="s">
        <v>231</v>
      </c>
      <c r="B8" s="477"/>
      <c r="C8" s="720" t="s">
        <v>242</v>
      </c>
      <c r="D8" s="720"/>
      <c r="E8" s="720"/>
      <c r="F8" s="720"/>
      <c r="G8" s="720"/>
      <c r="H8" s="720"/>
      <c r="I8" s="720"/>
      <c r="N8" s="700" t="s">
        <v>119</v>
      </c>
      <c r="O8" s="700" t="s">
        <v>278</v>
      </c>
      <c r="P8" s="700" t="s">
        <v>18</v>
      </c>
    </row>
    <row r="9" spans="1:16" ht="27.75" customHeight="1" x14ac:dyDescent="0.3">
      <c r="A9" s="481" t="s">
        <v>230</v>
      </c>
      <c r="B9" s="481"/>
      <c r="C9" s="723" t="s">
        <v>243</v>
      </c>
      <c r="D9" s="723"/>
      <c r="E9" s="723"/>
      <c r="F9" s="723"/>
      <c r="G9" s="723"/>
      <c r="H9" s="723"/>
      <c r="I9" s="723"/>
      <c r="N9" s="706" t="s">
        <v>225</v>
      </c>
      <c r="O9" s="700" t="s">
        <v>279</v>
      </c>
      <c r="P9" s="700" t="s">
        <v>50</v>
      </c>
    </row>
    <row r="10" spans="1:16" ht="27.75" customHeight="1" x14ac:dyDescent="0.3">
      <c r="A10" s="477" t="s">
        <v>229</v>
      </c>
      <c r="B10" s="477"/>
      <c r="C10" s="719" t="s">
        <v>244</v>
      </c>
      <c r="D10" s="719"/>
      <c r="E10" s="719"/>
      <c r="F10" s="719"/>
      <c r="G10" s="719"/>
      <c r="H10" s="719"/>
      <c r="I10" s="719"/>
      <c r="N10" s="700" t="s">
        <v>123</v>
      </c>
      <c r="O10" s="700" t="s">
        <v>280</v>
      </c>
      <c r="P10" s="700" t="s">
        <v>19</v>
      </c>
    </row>
    <row r="11" spans="1:16" ht="27.75" customHeight="1" x14ac:dyDescent="0.3">
      <c r="A11" s="477" t="s">
        <v>228</v>
      </c>
      <c r="B11" s="477"/>
      <c r="C11" s="720" t="s">
        <v>245</v>
      </c>
      <c r="D11" s="720"/>
      <c r="E11" s="720"/>
      <c r="F11" s="720"/>
      <c r="G11" s="720"/>
      <c r="H11" s="720"/>
      <c r="I11" s="720"/>
      <c r="N11" s="706" t="s">
        <v>281</v>
      </c>
      <c r="O11" s="700" t="s">
        <v>282</v>
      </c>
      <c r="P11" s="700" t="s">
        <v>171</v>
      </c>
    </row>
    <row r="12" spans="1:16" ht="27.75" customHeight="1" x14ac:dyDescent="0.3">
      <c r="A12" s="477" t="s">
        <v>227</v>
      </c>
      <c r="B12" s="477"/>
      <c r="C12" s="720" t="s">
        <v>246</v>
      </c>
      <c r="D12" s="720"/>
      <c r="E12" s="720"/>
      <c r="F12" s="720"/>
      <c r="G12" s="720"/>
      <c r="H12" s="720"/>
      <c r="I12" s="720"/>
      <c r="N12" s="700" t="s">
        <v>129</v>
      </c>
      <c r="O12" s="700" t="s">
        <v>283</v>
      </c>
      <c r="P12" s="700" t="s">
        <v>20</v>
      </c>
    </row>
    <row r="13" spans="1:16" ht="27.75" customHeight="1" x14ac:dyDescent="0.3">
      <c r="A13" s="477" t="s">
        <v>226</v>
      </c>
      <c r="B13" s="477"/>
      <c r="C13" s="720" t="s">
        <v>247</v>
      </c>
      <c r="D13" s="720"/>
      <c r="E13" s="720"/>
      <c r="F13" s="720"/>
      <c r="G13" s="720"/>
      <c r="H13" s="720"/>
      <c r="I13" s="720"/>
      <c r="N13" s="706" t="s">
        <v>284</v>
      </c>
      <c r="O13" s="700" t="s">
        <v>285</v>
      </c>
      <c r="P13" s="700" t="s">
        <v>53</v>
      </c>
    </row>
    <row r="14" spans="1:16" ht="27.75" customHeight="1" x14ac:dyDescent="0.3">
      <c r="A14" s="110"/>
      <c r="B14" s="110"/>
      <c r="C14" s="489"/>
      <c r="D14" s="110"/>
      <c r="E14" s="110"/>
      <c r="F14" s="110"/>
      <c r="G14" s="110"/>
      <c r="H14" s="110"/>
      <c r="I14" s="110"/>
      <c r="N14" s="700" t="s">
        <v>135</v>
      </c>
      <c r="O14" s="700" t="s">
        <v>286</v>
      </c>
      <c r="P14" s="700" t="s">
        <v>21</v>
      </c>
    </row>
    <row r="15" spans="1:16" ht="28.8" x14ac:dyDescent="0.3">
      <c r="A15" s="480" t="s">
        <v>248</v>
      </c>
      <c r="B15" s="479"/>
      <c r="C15" s="479"/>
      <c r="D15" s="479"/>
      <c r="E15" s="479"/>
      <c r="F15" s="479"/>
      <c r="G15" s="479"/>
      <c r="H15" s="479"/>
      <c r="I15" s="478"/>
      <c r="N15" s="706" t="s">
        <v>287</v>
      </c>
      <c r="O15" s="700" t="s">
        <v>288</v>
      </c>
      <c r="P15" s="700" t="s">
        <v>51</v>
      </c>
    </row>
    <row r="16" spans="1:16" ht="49.05" customHeight="1" x14ac:dyDescent="0.3">
      <c r="A16" s="477" t="s">
        <v>225</v>
      </c>
      <c r="B16" s="477"/>
      <c r="C16" s="721" t="s">
        <v>249</v>
      </c>
      <c r="D16" s="721"/>
      <c r="E16" s="721"/>
      <c r="F16" s="721"/>
      <c r="G16" s="721"/>
      <c r="H16" s="721"/>
      <c r="I16" s="721"/>
      <c r="J16" s="581"/>
      <c r="K16" s="581"/>
      <c r="N16" s="700" t="s">
        <v>140</v>
      </c>
      <c r="O16" s="700" t="s">
        <v>289</v>
      </c>
      <c r="P16" s="700" t="s">
        <v>22</v>
      </c>
    </row>
    <row r="17" spans="1:16" ht="51" customHeight="1" x14ac:dyDescent="0.3">
      <c r="A17" s="477" t="s">
        <v>224</v>
      </c>
      <c r="B17" s="477"/>
      <c r="C17" s="722" t="s">
        <v>251</v>
      </c>
      <c r="D17" s="722"/>
      <c r="E17" s="722"/>
      <c r="F17" s="722"/>
      <c r="G17" s="722"/>
      <c r="H17" s="722"/>
      <c r="I17" s="722"/>
      <c r="J17" s="582"/>
      <c r="K17" s="582"/>
      <c r="N17" s="700" t="s">
        <v>144</v>
      </c>
      <c r="O17" s="700" t="s">
        <v>290</v>
      </c>
      <c r="P17" s="700" t="s">
        <v>23</v>
      </c>
    </row>
    <row r="18" spans="1:16" ht="30" customHeight="1" x14ac:dyDescent="0.3">
      <c r="A18" s="477" t="s">
        <v>223</v>
      </c>
      <c r="B18" s="477"/>
      <c r="C18" s="722" t="s">
        <v>252</v>
      </c>
      <c r="D18" s="722"/>
      <c r="E18" s="722"/>
      <c r="F18" s="722"/>
      <c r="G18" s="722"/>
      <c r="H18" s="722"/>
      <c r="I18" s="722"/>
      <c r="J18" s="582"/>
      <c r="K18" s="582"/>
      <c r="N18" s="706" t="s">
        <v>291</v>
      </c>
      <c r="O18" s="700" t="s">
        <v>292</v>
      </c>
      <c r="P18" s="700" t="s">
        <v>52</v>
      </c>
    </row>
    <row r="19" spans="1:16" ht="27.75" customHeight="1" x14ac:dyDescent="0.3">
      <c r="A19" s="476"/>
      <c r="N19" s="700" t="s">
        <v>148</v>
      </c>
      <c r="O19" s="700" t="s">
        <v>293</v>
      </c>
      <c r="P19" s="700" t="s">
        <v>24</v>
      </c>
    </row>
    <row r="20" spans="1:16" ht="27.75" customHeight="1" x14ac:dyDescent="0.3">
      <c r="A20" s="717" t="s">
        <v>210</v>
      </c>
      <c r="B20" s="717"/>
      <c r="C20" s="717"/>
      <c r="D20" s="717"/>
      <c r="E20" s="717"/>
      <c r="F20" s="717"/>
      <c r="G20" s="717"/>
      <c r="H20" s="717"/>
      <c r="I20" s="717"/>
      <c r="J20" s="717"/>
      <c r="K20" s="717"/>
      <c r="N20" s="700" t="s">
        <v>294</v>
      </c>
      <c r="O20" s="700" t="s">
        <v>295</v>
      </c>
      <c r="P20" s="700" t="s">
        <v>25</v>
      </c>
    </row>
    <row r="21" spans="1:16" ht="18.75" customHeight="1" x14ac:dyDescent="0.3">
      <c r="A21" s="717"/>
      <c r="B21" s="717"/>
      <c r="C21" s="717"/>
      <c r="D21" s="717"/>
      <c r="E21" s="717"/>
      <c r="F21" s="717"/>
      <c r="G21" s="717"/>
      <c r="H21" s="717"/>
      <c r="I21" s="717"/>
      <c r="J21" s="717"/>
      <c r="K21" s="717"/>
      <c r="N21" s="700" t="s">
        <v>296</v>
      </c>
      <c r="O21" s="700" t="s">
        <v>297</v>
      </c>
      <c r="P21" s="700" t="s">
        <v>26</v>
      </c>
    </row>
    <row r="22" spans="1:16" ht="16.95" customHeight="1" x14ac:dyDescent="0.3">
      <c r="N22" s="700" t="s">
        <v>298</v>
      </c>
      <c r="O22" s="700" t="s">
        <v>299</v>
      </c>
      <c r="P22" s="700" t="s">
        <v>27</v>
      </c>
    </row>
    <row r="23" spans="1:16" ht="33" customHeight="1" x14ac:dyDescent="0.3">
      <c r="A23" s="717" t="s">
        <v>272</v>
      </c>
      <c r="B23" s="717"/>
      <c r="C23" s="717"/>
      <c r="D23" s="717"/>
      <c r="E23" s="717"/>
      <c r="F23" s="717"/>
      <c r="G23" s="717"/>
      <c r="H23" s="717"/>
      <c r="I23" s="717"/>
      <c r="J23" s="717"/>
      <c r="K23" s="717"/>
      <c r="N23" s="700" t="s">
        <v>300</v>
      </c>
      <c r="O23" s="700" t="s">
        <v>301</v>
      </c>
      <c r="P23" s="700" t="s">
        <v>28</v>
      </c>
    </row>
    <row r="24" spans="1:16" x14ac:dyDescent="0.3">
      <c r="A24" s="717"/>
      <c r="B24" s="717"/>
      <c r="C24" s="717"/>
      <c r="D24" s="717"/>
      <c r="E24" s="717"/>
      <c r="F24" s="717"/>
      <c r="G24" s="717"/>
      <c r="H24" s="717"/>
      <c r="I24" s="717"/>
      <c r="J24" s="717"/>
      <c r="K24" s="717"/>
      <c r="N24" s="700" t="s">
        <v>302</v>
      </c>
      <c r="O24" s="700" t="s">
        <v>303</v>
      </c>
      <c r="P24" s="700" t="s">
        <v>29</v>
      </c>
    </row>
    <row r="25" spans="1:16" x14ac:dyDescent="0.3">
      <c r="N25" s="700" t="s">
        <v>304</v>
      </c>
      <c r="O25" s="700" t="s">
        <v>305</v>
      </c>
      <c r="P25" s="700" t="s">
        <v>30</v>
      </c>
    </row>
    <row r="26" spans="1:16" x14ac:dyDescent="0.3">
      <c r="N26" s="700" t="s">
        <v>306</v>
      </c>
      <c r="O26" s="700" t="s">
        <v>307</v>
      </c>
      <c r="P26" s="700" t="s">
        <v>31</v>
      </c>
    </row>
    <row r="27" spans="1:16" x14ac:dyDescent="0.3">
      <c r="N27" s="705"/>
      <c r="O27" s="705"/>
      <c r="P27" s="705"/>
    </row>
    <row r="28" spans="1:16" ht="15.6" x14ac:dyDescent="0.3">
      <c r="N28" s="715" t="s">
        <v>308</v>
      </c>
      <c r="O28" s="715"/>
      <c r="P28" s="715"/>
    </row>
    <row r="29" spans="1:16" x14ac:dyDescent="0.3">
      <c r="N29" s="705" t="s">
        <v>116</v>
      </c>
      <c r="O29" s="700" t="s">
        <v>309</v>
      </c>
      <c r="P29" s="700" t="s">
        <v>57</v>
      </c>
    </row>
    <row r="30" spans="1:16" x14ac:dyDescent="0.3">
      <c r="N30" s="705" t="s">
        <v>119</v>
      </c>
      <c r="O30" s="700" t="s">
        <v>310</v>
      </c>
      <c r="P30" s="700" t="s">
        <v>56</v>
      </c>
    </row>
    <row r="31" spans="1:16" x14ac:dyDescent="0.3">
      <c r="N31" s="705" t="s">
        <v>123</v>
      </c>
      <c r="O31" s="700" t="s">
        <v>311</v>
      </c>
      <c r="P31" s="700" t="s">
        <v>58</v>
      </c>
    </row>
    <row r="32" spans="1:16" x14ac:dyDescent="0.3">
      <c r="N32" s="705" t="s">
        <v>129</v>
      </c>
      <c r="O32" s="700" t="s">
        <v>312</v>
      </c>
      <c r="P32" s="700" t="s">
        <v>59</v>
      </c>
    </row>
    <row r="33" spans="14:16" x14ac:dyDescent="0.3">
      <c r="N33" s="705" t="s">
        <v>135</v>
      </c>
      <c r="O33" s="700" t="s">
        <v>313</v>
      </c>
      <c r="P33" s="700" t="s">
        <v>60</v>
      </c>
    </row>
    <row r="34" spans="14:16" x14ac:dyDescent="0.3">
      <c r="N34" s="705" t="s">
        <v>140</v>
      </c>
      <c r="O34" s="700" t="s">
        <v>314</v>
      </c>
      <c r="P34" s="700" t="s">
        <v>61</v>
      </c>
    </row>
    <row r="35" spans="14:16" x14ac:dyDescent="0.3">
      <c r="N35" s="705" t="s">
        <v>144</v>
      </c>
      <c r="O35" s="700" t="s">
        <v>315</v>
      </c>
      <c r="P35" s="700" t="s">
        <v>62</v>
      </c>
    </row>
    <row r="36" spans="14:16" x14ac:dyDescent="0.3">
      <c r="N36" s="705" t="s">
        <v>148</v>
      </c>
      <c r="O36" s="700" t="s">
        <v>316</v>
      </c>
      <c r="P36" s="700" t="s">
        <v>63</v>
      </c>
    </row>
  </sheetData>
  <mergeCells count="18">
    <mergeCell ref="C13:I13"/>
    <mergeCell ref="N3:P3"/>
    <mergeCell ref="N28:P28"/>
    <mergeCell ref="N2:P2"/>
    <mergeCell ref="A23:K24"/>
    <mergeCell ref="A20:K21"/>
    <mergeCell ref="C4:I4"/>
    <mergeCell ref="C5:I5"/>
    <mergeCell ref="C6:I6"/>
    <mergeCell ref="C7:I7"/>
    <mergeCell ref="C8:I8"/>
    <mergeCell ref="C16:I16"/>
    <mergeCell ref="C17:I17"/>
    <mergeCell ref="C18:I18"/>
    <mergeCell ref="C9:I9"/>
    <mergeCell ref="C10:I10"/>
    <mergeCell ref="C11:I11"/>
    <mergeCell ref="C12:I12"/>
  </mergeCells>
  <pageMargins left="0.70866141732283472" right="0.70866141732283472" top="0.74803149606299213" bottom="0.74803149606299213" header="0.31496062992125984" footer="0.31496062992125984"/>
  <pageSetup paperSize="9"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53066"/>
  </sheetPr>
  <dimension ref="A1:R39"/>
  <sheetViews>
    <sheetView zoomScale="83" zoomScaleNormal="100" workbookViewId="0">
      <pane ySplit="4" topLeftCell="A5" activePane="bottomLeft" state="frozen"/>
      <selection activeCell="E5" sqref="E5"/>
      <selection pane="bottomLeft" activeCell="F11" sqref="F11"/>
    </sheetView>
  </sheetViews>
  <sheetFormatPr defaultColWidth="9.109375" defaultRowHeight="13.8" x14ac:dyDescent="0.3"/>
  <cols>
    <col min="1" max="1" width="3.44140625" style="14" customWidth="1"/>
    <col min="2" max="2" width="11.44140625" style="14" customWidth="1"/>
    <col min="3" max="3" width="12.109375" style="14" customWidth="1"/>
    <col min="4" max="4" width="11.33203125" style="14" customWidth="1"/>
    <col min="5" max="5" width="9" style="14" customWidth="1"/>
    <col min="6" max="7" width="10.44140625" style="14" customWidth="1"/>
    <col min="8" max="8" width="9.77734375" style="14" customWidth="1"/>
    <col min="9" max="9" width="10.6640625" style="14" customWidth="1"/>
    <col min="10" max="10" width="9.6640625" style="14" customWidth="1"/>
    <col min="11" max="11" width="9.109375" style="14" customWidth="1"/>
    <col min="12" max="12" width="12.6640625" style="14" customWidth="1"/>
    <col min="13" max="13" width="9.6640625" style="14" customWidth="1"/>
    <col min="14" max="14" width="9.109375" style="14" customWidth="1"/>
    <col min="15" max="15" width="11" style="14" bestFit="1" customWidth="1"/>
    <col min="16" max="16" width="9.109375" style="14"/>
    <col min="17" max="17" width="9.77734375" style="14" bestFit="1" customWidth="1"/>
    <col min="18" max="16384" width="9.109375" style="14"/>
  </cols>
  <sheetData>
    <row r="1" spans="1:17" ht="20.25" customHeight="1" x14ac:dyDescent="0.3">
      <c r="A1" s="1" t="s">
        <v>170</v>
      </c>
    </row>
    <row r="2" spans="1:17" ht="12.75" customHeight="1" x14ac:dyDescent="0.3">
      <c r="A2" s="802" t="s">
        <v>0</v>
      </c>
      <c r="B2" s="805" t="s">
        <v>1</v>
      </c>
      <c r="C2" s="846" t="s">
        <v>35</v>
      </c>
      <c r="D2" s="848" t="s">
        <v>36</v>
      </c>
      <c r="E2" s="848"/>
      <c r="F2" s="848"/>
      <c r="G2" s="848"/>
      <c r="H2" s="848"/>
      <c r="I2" s="848"/>
      <c r="J2" s="848"/>
      <c r="K2" s="848"/>
      <c r="L2" s="848"/>
      <c r="M2" s="849"/>
      <c r="N2" s="850"/>
    </row>
    <row r="3" spans="1:17" ht="36" customHeight="1" x14ac:dyDescent="0.3">
      <c r="A3" s="803"/>
      <c r="B3" s="806"/>
      <c r="C3" s="847"/>
      <c r="D3" s="793" t="s">
        <v>14</v>
      </c>
      <c r="E3" s="851"/>
      <c r="F3" s="852" t="s">
        <v>214</v>
      </c>
      <c r="G3" s="853"/>
      <c r="H3" s="853"/>
      <c r="I3" s="852" t="s">
        <v>215</v>
      </c>
      <c r="J3" s="853"/>
      <c r="K3" s="853"/>
      <c r="L3" s="852" t="s">
        <v>216</v>
      </c>
      <c r="M3" s="853"/>
      <c r="N3" s="854"/>
    </row>
    <row r="4" spans="1:17" ht="40.799999999999997" x14ac:dyDescent="0.3">
      <c r="A4" s="827"/>
      <c r="B4" s="828"/>
      <c r="C4" s="789"/>
      <c r="D4" s="67" t="s">
        <v>12</v>
      </c>
      <c r="E4" s="69" t="s">
        <v>13</v>
      </c>
      <c r="F4" s="67" t="s">
        <v>12</v>
      </c>
      <c r="G4" s="69" t="s">
        <v>92</v>
      </c>
      <c r="H4" s="69" t="s">
        <v>13</v>
      </c>
      <c r="I4" s="67" t="s">
        <v>12</v>
      </c>
      <c r="J4" s="69" t="s">
        <v>92</v>
      </c>
      <c r="K4" s="69" t="s">
        <v>13</v>
      </c>
      <c r="L4" s="67" t="s">
        <v>12</v>
      </c>
      <c r="M4" s="69" t="s">
        <v>92</v>
      </c>
      <c r="N4" s="68" t="s">
        <v>13</v>
      </c>
    </row>
    <row r="5" spans="1:17" ht="21" customHeight="1" x14ac:dyDescent="0.3">
      <c r="A5" s="837" t="s">
        <v>45</v>
      </c>
      <c r="B5" s="838"/>
      <c r="C5" s="838"/>
      <c r="D5" s="838"/>
      <c r="E5" s="838"/>
      <c r="F5" s="838"/>
      <c r="G5" s="838"/>
      <c r="H5" s="838"/>
      <c r="I5" s="838"/>
      <c r="J5" s="838"/>
      <c r="K5" s="838"/>
      <c r="L5" s="838"/>
      <c r="M5" s="838"/>
      <c r="N5" s="839"/>
      <c r="O5" s="402"/>
      <c r="P5" s="402"/>
      <c r="Q5" s="402"/>
    </row>
    <row r="6" spans="1:17" x14ac:dyDescent="0.3">
      <c r="A6" s="8">
        <v>1</v>
      </c>
      <c r="B6" s="9" t="s">
        <v>17</v>
      </c>
      <c r="C6" s="623">
        <v>91641612.25</v>
      </c>
      <c r="D6" s="624">
        <v>43066242.759999998</v>
      </c>
      <c r="E6" s="458">
        <f>D6/C6</f>
        <v>0.46994200235712241</v>
      </c>
      <c r="F6" s="626">
        <v>22136048.780000001</v>
      </c>
      <c r="G6" s="142">
        <f>F6/D6</f>
        <v>0.51400000003157931</v>
      </c>
      <c r="H6" s="631">
        <f>F6/C6</f>
        <v>0.24155018922640137</v>
      </c>
      <c r="I6" s="624">
        <v>5409120.0899999999</v>
      </c>
      <c r="J6" s="142">
        <f>I6/D6</f>
        <v>0.12559999998476765</v>
      </c>
      <c r="K6" s="458">
        <f>I6/C6</f>
        <v>5.9024715488896255E-2</v>
      </c>
      <c r="L6" s="626">
        <v>15521073.890000001</v>
      </c>
      <c r="M6" s="142">
        <f>L6/D6</f>
        <v>0.36039999998365313</v>
      </c>
      <c r="N6" s="458">
        <f>L6/C6</f>
        <v>0.16936709764182484</v>
      </c>
      <c r="O6" s="407"/>
      <c r="P6" s="402"/>
      <c r="Q6" s="402"/>
    </row>
    <row r="7" spans="1:17" ht="16.5" customHeight="1" x14ac:dyDescent="0.3">
      <c r="A7" s="8">
        <v>2</v>
      </c>
      <c r="B7" s="9" t="s">
        <v>18</v>
      </c>
      <c r="C7" s="623">
        <v>91066268</v>
      </c>
      <c r="D7" s="624">
        <v>34164466</v>
      </c>
      <c r="E7" s="458">
        <f t="shared" ref="E7:E20" si="0">D7/C7</f>
        <v>0.37516049301592108</v>
      </c>
      <c r="F7" s="626">
        <v>22714817</v>
      </c>
      <c r="G7" s="142">
        <f t="shared" ref="G7:G20" si="1">F7/D7</f>
        <v>0.66486673609943148</v>
      </c>
      <c r="H7" s="631">
        <f t="shared" ref="H7:H20" si="2">F7/C7</f>
        <v>0.24943173250494904</v>
      </c>
      <c r="I7" s="632">
        <v>2652144</v>
      </c>
      <c r="J7" s="142">
        <f t="shared" ref="J7:J20" si="3">I7/D7</f>
        <v>7.7628726876632581E-2</v>
      </c>
      <c r="K7" s="458">
        <f t="shared" ref="K7:K20" si="4">I7/C7</f>
        <v>2.9123231447235765E-2</v>
      </c>
      <c r="L7" s="626">
        <v>8797505</v>
      </c>
      <c r="M7" s="142">
        <f t="shared" ref="M7:M20" si="5">L7/D7</f>
        <v>0.25750453702393594</v>
      </c>
      <c r="N7" s="458">
        <f t="shared" ref="N7:N20" si="6">L7/C7</f>
        <v>9.6605529063736317E-2</v>
      </c>
      <c r="O7" s="407"/>
      <c r="P7" s="402"/>
      <c r="Q7" s="402"/>
    </row>
    <row r="8" spans="1:17" ht="16.5" customHeight="1" x14ac:dyDescent="0.3">
      <c r="A8" s="8">
        <v>3</v>
      </c>
      <c r="B8" s="9" t="s">
        <v>19</v>
      </c>
      <c r="C8" s="623">
        <v>30752904</v>
      </c>
      <c r="D8" s="624">
        <v>13038312</v>
      </c>
      <c r="E8" s="458">
        <f t="shared" si="0"/>
        <v>0.42397010701818599</v>
      </c>
      <c r="F8" s="626">
        <v>7923172</v>
      </c>
      <c r="G8" s="142">
        <f t="shared" si="1"/>
        <v>0.60768387809710334</v>
      </c>
      <c r="H8" s="631">
        <f t="shared" si="2"/>
        <v>0.25763979883005522</v>
      </c>
      <c r="I8" s="624">
        <v>1021494</v>
      </c>
      <c r="J8" s="142">
        <f t="shared" si="3"/>
        <v>7.8345571113806758E-2</v>
      </c>
      <c r="K8" s="458">
        <f t="shared" si="4"/>
        <v>3.3216180169521554E-2</v>
      </c>
      <c r="L8" s="626">
        <v>4093646</v>
      </c>
      <c r="M8" s="142">
        <f t="shared" si="5"/>
        <v>0.31397055078908986</v>
      </c>
      <c r="N8" s="458">
        <f t="shared" si="6"/>
        <v>0.13311412801860922</v>
      </c>
      <c r="O8" s="407"/>
      <c r="P8" s="402"/>
      <c r="Q8" s="402"/>
    </row>
    <row r="9" spans="1:17" ht="16.5" customHeight="1" x14ac:dyDescent="0.3">
      <c r="A9" s="8">
        <v>4</v>
      </c>
      <c r="B9" s="9" t="s">
        <v>20</v>
      </c>
      <c r="C9" s="623">
        <v>12795554</v>
      </c>
      <c r="D9" s="624">
        <v>5436202</v>
      </c>
      <c r="E9" s="458">
        <f t="shared" si="0"/>
        <v>0.4248508505376164</v>
      </c>
      <c r="F9" s="626">
        <v>2933705</v>
      </c>
      <c r="G9" s="142">
        <f t="shared" si="1"/>
        <v>0.53966077787396416</v>
      </c>
      <c r="H9" s="631">
        <f t="shared" si="2"/>
        <v>0.22927534048154538</v>
      </c>
      <c r="I9" s="624">
        <v>590354</v>
      </c>
      <c r="J9" s="142">
        <f t="shared" si="3"/>
        <v>0.10859677399772856</v>
      </c>
      <c r="K9" s="458">
        <f t="shared" si="4"/>
        <v>4.6137431798576288E-2</v>
      </c>
      <c r="L9" s="626">
        <v>1912143</v>
      </c>
      <c r="M9" s="142">
        <f t="shared" si="5"/>
        <v>0.35174244812830724</v>
      </c>
      <c r="N9" s="458">
        <f t="shared" si="6"/>
        <v>0.14943807825749475</v>
      </c>
      <c r="O9" s="407"/>
      <c r="P9" s="402"/>
      <c r="Q9" s="409"/>
    </row>
    <row r="10" spans="1:17" ht="16.5" customHeight="1" x14ac:dyDescent="0.3">
      <c r="A10" s="8">
        <v>5</v>
      </c>
      <c r="B10" s="9" t="s">
        <v>21</v>
      </c>
      <c r="C10" s="623">
        <v>78671704</v>
      </c>
      <c r="D10" s="624">
        <v>29260681</v>
      </c>
      <c r="E10" s="458">
        <f t="shared" si="0"/>
        <v>0.37193399293855389</v>
      </c>
      <c r="F10" s="626">
        <v>16143929</v>
      </c>
      <c r="G10" s="142">
        <f t="shared" si="1"/>
        <v>0.55172772636426337</v>
      </c>
      <c r="H10" s="631">
        <f t="shared" si="2"/>
        <v>0.20520629628157031</v>
      </c>
      <c r="I10" s="624">
        <v>4636490</v>
      </c>
      <c r="J10" s="142">
        <f t="shared" si="3"/>
        <v>0.15845461696533994</v>
      </c>
      <c r="K10" s="458">
        <f t="shared" si="4"/>
        <v>5.8934658387468003E-2</v>
      </c>
      <c r="L10" s="626">
        <v>8480262</v>
      </c>
      <c r="M10" s="142">
        <f t="shared" si="5"/>
        <v>0.28981765667039672</v>
      </c>
      <c r="N10" s="458">
        <f t="shared" si="6"/>
        <v>0.10779303826951556</v>
      </c>
      <c r="O10" s="407"/>
      <c r="P10" s="402"/>
      <c r="Q10" s="402"/>
    </row>
    <row r="11" spans="1:17" ht="16.5" customHeight="1" x14ac:dyDescent="0.3">
      <c r="A11" s="8">
        <v>6</v>
      </c>
      <c r="B11" s="9" t="s">
        <v>22</v>
      </c>
      <c r="C11" s="623">
        <v>5544399</v>
      </c>
      <c r="D11" s="624">
        <v>3110815</v>
      </c>
      <c r="E11" s="458">
        <f t="shared" si="0"/>
        <v>0.5610734364536174</v>
      </c>
      <c r="F11" s="626">
        <v>1790803</v>
      </c>
      <c r="G11" s="142">
        <f t="shared" si="1"/>
        <v>0.57567004145215961</v>
      </c>
      <c r="H11" s="631">
        <f t="shared" si="2"/>
        <v>0.3229931684209596</v>
      </c>
      <c r="I11" s="624">
        <v>329995</v>
      </c>
      <c r="J11" s="142">
        <f t="shared" si="3"/>
        <v>0.10607991796362047</v>
      </c>
      <c r="K11" s="458">
        <f t="shared" si="4"/>
        <v>5.9518624110566354E-2</v>
      </c>
      <c r="L11" s="626">
        <v>990017</v>
      </c>
      <c r="M11" s="142">
        <f t="shared" si="5"/>
        <v>0.31825004058421991</v>
      </c>
      <c r="N11" s="458">
        <f t="shared" si="6"/>
        <v>0.17856164392209148</v>
      </c>
      <c r="O11" s="407"/>
      <c r="P11" s="402"/>
      <c r="Q11" s="402"/>
    </row>
    <row r="12" spans="1:17" ht="16.5" customHeight="1" x14ac:dyDescent="0.3">
      <c r="A12" s="8">
        <v>7</v>
      </c>
      <c r="B12" s="9" t="s">
        <v>23</v>
      </c>
      <c r="C12" s="623">
        <v>5565268</v>
      </c>
      <c r="D12" s="624">
        <v>2620973.9</v>
      </c>
      <c r="E12" s="458">
        <f t="shared" si="0"/>
        <v>0.47095196493681885</v>
      </c>
      <c r="F12" s="626">
        <v>1190675.54</v>
      </c>
      <c r="G12" s="142">
        <f t="shared" si="1"/>
        <v>0.45428744635724916</v>
      </c>
      <c r="H12" s="631">
        <f t="shared" si="2"/>
        <v>0.21394756550807617</v>
      </c>
      <c r="I12" s="624">
        <v>328892.71000000002</v>
      </c>
      <c r="J12" s="142">
        <f t="shared" si="3"/>
        <v>0.12548492375296069</v>
      </c>
      <c r="K12" s="458">
        <f t="shared" si="4"/>
        <v>5.9097371411403733E-2</v>
      </c>
      <c r="L12" s="626">
        <v>1101405.6499999999</v>
      </c>
      <c r="M12" s="142">
        <f t="shared" si="5"/>
        <v>0.42022762988979018</v>
      </c>
      <c r="N12" s="458">
        <f t="shared" si="6"/>
        <v>0.19790702801733895</v>
      </c>
      <c r="O12" s="407"/>
      <c r="P12" s="402"/>
      <c r="Q12" s="402"/>
    </row>
    <row r="13" spans="1:17" ht="16.5" customHeight="1" x14ac:dyDescent="0.3">
      <c r="A13" s="8">
        <v>8</v>
      </c>
      <c r="B13" s="393" t="s">
        <v>24</v>
      </c>
      <c r="C13" s="623">
        <v>6397574.04</v>
      </c>
      <c r="D13" s="624">
        <v>3826364.6</v>
      </c>
      <c r="E13" s="458">
        <f t="shared" si="0"/>
        <v>0.59809618084545058</v>
      </c>
      <c r="F13" s="626">
        <v>3212816.89</v>
      </c>
      <c r="G13" s="142">
        <f t="shared" si="1"/>
        <v>0.83965257518847003</v>
      </c>
      <c r="H13" s="631">
        <f t="shared" si="2"/>
        <v>0.5021929984572715</v>
      </c>
      <c r="I13" s="632">
        <v>164813.57</v>
      </c>
      <c r="J13" s="142">
        <f t="shared" si="3"/>
        <v>4.3073148335106386E-2</v>
      </c>
      <c r="K13" s="458">
        <f t="shared" si="4"/>
        <v>2.5761885516216707E-2</v>
      </c>
      <c r="L13" s="626">
        <v>448734.14</v>
      </c>
      <c r="M13" s="142">
        <f t="shared" si="5"/>
        <v>0.11727427647642361</v>
      </c>
      <c r="N13" s="458">
        <f t="shared" si="6"/>
        <v>7.0141296871962425E-2</v>
      </c>
      <c r="O13" s="407"/>
      <c r="P13" s="402"/>
      <c r="Q13" s="402"/>
    </row>
    <row r="14" spans="1:17" ht="16.5" customHeight="1" x14ac:dyDescent="0.3">
      <c r="A14" s="8">
        <v>9</v>
      </c>
      <c r="B14" s="9" t="s">
        <v>25</v>
      </c>
      <c r="C14" s="623">
        <v>5291157</v>
      </c>
      <c r="D14" s="624">
        <v>3196994</v>
      </c>
      <c r="E14" s="458">
        <f t="shared" si="0"/>
        <v>0.60421454135645569</v>
      </c>
      <c r="F14" s="626">
        <v>1965512</v>
      </c>
      <c r="G14" s="142">
        <f t="shared" si="1"/>
        <v>0.61480002777609222</v>
      </c>
      <c r="H14" s="631">
        <f t="shared" si="2"/>
        <v>0.37147111680866773</v>
      </c>
      <c r="I14" s="624">
        <v>195336</v>
      </c>
      <c r="J14" s="142">
        <f t="shared" si="3"/>
        <v>6.1099895714536841E-2</v>
      </c>
      <c r="K14" s="458">
        <f t="shared" si="4"/>
        <v>3.6917445466086149E-2</v>
      </c>
      <c r="L14" s="626">
        <v>1036146</v>
      </c>
      <c r="M14" s="142">
        <f t="shared" si="5"/>
        <v>0.324100076509371</v>
      </c>
      <c r="N14" s="458">
        <f t="shared" si="6"/>
        <v>0.1958259790817018</v>
      </c>
      <c r="O14" s="407"/>
      <c r="P14" s="402"/>
      <c r="Q14" s="402"/>
    </row>
    <row r="15" spans="1:17" ht="16.5" customHeight="1" x14ac:dyDescent="0.3">
      <c r="A15" s="8">
        <v>10</v>
      </c>
      <c r="B15" s="9" t="s">
        <v>26</v>
      </c>
      <c r="C15" s="623">
        <v>3637880</v>
      </c>
      <c r="D15" s="624">
        <v>2272201</v>
      </c>
      <c r="E15" s="458">
        <f t="shared" si="0"/>
        <v>0.62459481896049351</v>
      </c>
      <c r="F15" s="626">
        <v>1351560</v>
      </c>
      <c r="G15" s="142">
        <f t="shared" si="1"/>
        <v>0.59482413747727425</v>
      </c>
      <c r="H15" s="631">
        <f t="shared" si="2"/>
        <v>0.37152407446094976</v>
      </c>
      <c r="I15" s="624">
        <v>369584</v>
      </c>
      <c r="J15" s="142">
        <f t="shared" si="3"/>
        <v>0.16265462430480401</v>
      </c>
      <c r="K15" s="458">
        <f t="shared" si="4"/>
        <v>0.10159323562074615</v>
      </c>
      <c r="L15" s="626">
        <v>551057</v>
      </c>
      <c r="M15" s="142">
        <f t="shared" si="5"/>
        <v>0.24252123821792174</v>
      </c>
      <c r="N15" s="458">
        <f t="shared" si="6"/>
        <v>0.15147750887879755</v>
      </c>
      <c r="O15" s="407"/>
      <c r="P15" s="402"/>
      <c r="Q15" s="402"/>
    </row>
    <row r="16" spans="1:17" ht="16.5" customHeight="1" x14ac:dyDescent="0.3">
      <c r="A16" s="8">
        <v>11</v>
      </c>
      <c r="B16" s="9" t="s">
        <v>27</v>
      </c>
      <c r="C16" s="623">
        <v>2836018</v>
      </c>
      <c r="D16" s="624">
        <v>1220895</v>
      </c>
      <c r="E16" s="458">
        <f t="shared" si="0"/>
        <v>0.43049620982659492</v>
      </c>
      <c r="F16" s="626">
        <v>801978</v>
      </c>
      <c r="G16" s="142">
        <f t="shared" si="1"/>
        <v>0.65687712702566559</v>
      </c>
      <c r="H16" s="631">
        <f t="shared" si="2"/>
        <v>0.28278311350633178</v>
      </c>
      <c r="I16" s="624">
        <v>185966</v>
      </c>
      <c r="J16" s="142">
        <f t="shared" si="3"/>
        <v>0.15231940502664029</v>
      </c>
      <c r="K16" s="458">
        <f t="shared" si="4"/>
        <v>6.5572926547010635E-2</v>
      </c>
      <c r="L16" s="626">
        <v>232951</v>
      </c>
      <c r="M16" s="142">
        <f t="shared" si="5"/>
        <v>0.19080346794769412</v>
      </c>
      <c r="N16" s="458">
        <f t="shared" si="6"/>
        <v>8.2140169773252503E-2</v>
      </c>
      <c r="O16" s="407"/>
      <c r="P16" s="402"/>
      <c r="Q16" s="402"/>
    </row>
    <row r="17" spans="1:18" ht="16.5" customHeight="1" x14ac:dyDescent="0.3">
      <c r="A17" s="8">
        <v>13</v>
      </c>
      <c r="B17" s="9" t="s">
        <v>28</v>
      </c>
      <c r="C17" s="623">
        <v>5463411</v>
      </c>
      <c r="D17" s="624">
        <v>2464552</v>
      </c>
      <c r="E17" s="458">
        <f t="shared" si="0"/>
        <v>0.45110133577722783</v>
      </c>
      <c r="F17" s="626">
        <v>1538218</v>
      </c>
      <c r="G17" s="142">
        <f t="shared" si="1"/>
        <v>0.62413696282326359</v>
      </c>
      <c r="H17" s="631">
        <f t="shared" si="2"/>
        <v>0.28154901763751622</v>
      </c>
      <c r="I17" s="624">
        <v>202226</v>
      </c>
      <c r="J17" s="142">
        <f t="shared" si="3"/>
        <v>8.2053858064264823E-2</v>
      </c>
      <c r="K17" s="458">
        <f t="shared" si="4"/>
        <v>3.701460497846492E-2</v>
      </c>
      <c r="L17" s="626">
        <v>724108</v>
      </c>
      <c r="M17" s="142">
        <f t="shared" si="5"/>
        <v>0.29380917911247156</v>
      </c>
      <c r="N17" s="458">
        <f t="shared" si="6"/>
        <v>0.13253771316124671</v>
      </c>
      <c r="O17" s="407"/>
      <c r="P17" s="402"/>
      <c r="Q17" s="402"/>
    </row>
    <row r="18" spans="1:18" ht="16.5" customHeight="1" x14ac:dyDescent="0.3">
      <c r="A18" s="8">
        <v>14</v>
      </c>
      <c r="B18" s="9" t="s">
        <v>29</v>
      </c>
      <c r="C18" s="623">
        <v>6501118</v>
      </c>
      <c r="D18" s="624">
        <v>2905213</v>
      </c>
      <c r="E18" s="458">
        <f t="shared" si="0"/>
        <v>0.44687898296877554</v>
      </c>
      <c r="F18" s="626">
        <v>1215210</v>
      </c>
      <c r="G18" s="142">
        <f t="shared" si="1"/>
        <v>0.41828602584388819</v>
      </c>
      <c r="H18" s="631">
        <f t="shared" si="2"/>
        <v>0.18692323381916773</v>
      </c>
      <c r="I18" s="624">
        <v>287924</v>
      </c>
      <c r="J18" s="142">
        <f t="shared" si="3"/>
        <v>9.9105986376902488E-2</v>
      </c>
      <c r="K18" s="458">
        <f t="shared" si="4"/>
        <v>4.4288382398227508E-2</v>
      </c>
      <c r="L18" s="626">
        <v>1402079</v>
      </c>
      <c r="M18" s="142">
        <f t="shared" si="5"/>
        <v>0.48260798777920932</v>
      </c>
      <c r="N18" s="458">
        <f t="shared" si="6"/>
        <v>0.21566736675138029</v>
      </c>
      <c r="O18" s="407"/>
      <c r="P18" s="402"/>
      <c r="Q18" s="402"/>
    </row>
    <row r="19" spans="1:18" ht="16.5" customHeight="1" x14ac:dyDescent="0.3">
      <c r="A19" s="8">
        <v>15</v>
      </c>
      <c r="B19" s="9" t="s">
        <v>30</v>
      </c>
      <c r="C19" s="623">
        <v>4857097</v>
      </c>
      <c r="D19" s="624">
        <v>2588960</v>
      </c>
      <c r="E19" s="458">
        <f t="shared" si="0"/>
        <v>0.53302620886508956</v>
      </c>
      <c r="F19" s="626">
        <v>1922389</v>
      </c>
      <c r="G19" s="142">
        <f t="shared" si="1"/>
        <v>0.74253329522279221</v>
      </c>
      <c r="H19" s="631">
        <f t="shared" si="2"/>
        <v>0.39578970730870722</v>
      </c>
      <c r="I19" s="624">
        <v>60178</v>
      </c>
      <c r="J19" s="142">
        <f t="shared" si="3"/>
        <v>2.3244082565972438E-2</v>
      </c>
      <c r="K19" s="458">
        <f t="shared" si="4"/>
        <v>1.2389705208687412E-2</v>
      </c>
      <c r="L19" s="626">
        <v>606393</v>
      </c>
      <c r="M19" s="142">
        <f t="shared" si="5"/>
        <v>0.23422262221123541</v>
      </c>
      <c r="N19" s="458">
        <f t="shared" si="6"/>
        <v>0.12484679634769492</v>
      </c>
      <c r="O19" s="407"/>
      <c r="P19" s="402"/>
      <c r="Q19" s="402"/>
    </row>
    <row r="20" spans="1:18" ht="16.5" customHeight="1" x14ac:dyDescent="0.3">
      <c r="A20" s="447">
        <v>16</v>
      </c>
      <c r="B20" s="386" t="s">
        <v>31</v>
      </c>
      <c r="C20" s="633">
        <v>2792624</v>
      </c>
      <c r="D20" s="634">
        <v>1488555</v>
      </c>
      <c r="E20" s="635">
        <f t="shared" si="0"/>
        <v>0.5330309415087745</v>
      </c>
      <c r="F20" s="636">
        <v>714200</v>
      </c>
      <c r="G20" s="637">
        <f t="shared" si="1"/>
        <v>0.47979416279546272</v>
      </c>
      <c r="H20" s="638">
        <f t="shared" si="2"/>
        <v>0.25574513432527973</v>
      </c>
      <c r="I20" s="634">
        <v>151000</v>
      </c>
      <c r="J20" s="637">
        <f t="shared" si="3"/>
        <v>0.1014406588940281</v>
      </c>
      <c r="K20" s="635">
        <f t="shared" si="4"/>
        <v>5.4071009917554244E-2</v>
      </c>
      <c r="L20" s="636">
        <v>623355</v>
      </c>
      <c r="M20" s="637">
        <f t="shared" si="5"/>
        <v>0.41876517831050919</v>
      </c>
      <c r="N20" s="635">
        <f t="shared" si="6"/>
        <v>0.22321479726594057</v>
      </c>
      <c r="O20" s="407"/>
      <c r="P20" s="402"/>
      <c r="Q20" s="402"/>
    </row>
    <row r="21" spans="1:18" ht="30.75" customHeight="1" x14ac:dyDescent="0.3">
      <c r="A21" s="840" t="s">
        <v>32</v>
      </c>
      <c r="B21" s="841"/>
      <c r="C21" s="388">
        <f>SUM(C6:C20)</f>
        <v>353814588.29000002</v>
      </c>
      <c r="D21" s="453">
        <f>SUM(D6:D20)</f>
        <v>150661427.25999999</v>
      </c>
      <c r="E21" s="392">
        <f>D21/C21</f>
        <v>0.42582028058298177</v>
      </c>
      <c r="F21" s="454">
        <f>SUM(F6:F20)</f>
        <v>87555034.210000008</v>
      </c>
      <c r="G21" s="394">
        <f>F21/D21</f>
        <v>0.58113769265509618</v>
      </c>
      <c r="H21" s="445">
        <f>F21/C21</f>
        <v>0.24746021534373971</v>
      </c>
      <c r="I21" s="391">
        <f>SUM(I6:I20)</f>
        <v>16585517.370000001</v>
      </c>
      <c r="J21" s="445">
        <f>I21/D21</f>
        <v>0.11008469567580813</v>
      </c>
      <c r="K21" s="392">
        <f t="shared" ref="K21:K22" si="7">I21/C21</f>
        <v>4.6876296000564775E-2</v>
      </c>
      <c r="L21" s="389">
        <f>SUM(L6:L20)</f>
        <v>46520875.68</v>
      </c>
      <c r="M21" s="394">
        <f>L21/D21</f>
        <v>0.30877761166909579</v>
      </c>
      <c r="N21" s="392">
        <f>L21/C21</f>
        <v>0.13148376923867736</v>
      </c>
      <c r="O21" s="442"/>
      <c r="P21" s="402"/>
      <c r="Q21" s="402"/>
    </row>
    <row r="22" spans="1:18" ht="57" customHeight="1" x14ac:dyDescent="0.3">
      <c r="A22" s="842" t="s">
        <v>268</v>
      </c>
      <c r="B22" s="843"/>
      <c r="C22" s="448">
        <v>25954696</v>
      </c>
      <c r="D22" s="444">
        <v>12144506</v>
      </c>
      <c r="E22" s="449">
        <f>D22/C22</f>
        <v>0.46791170276084143</v>
      </c>
      <c r="F22" s="443">
        <v>5550644</v>
      </c>
      <c r="G22" s="450">
        <f>F22/D22</f>
        <v>0.4570497968381752</v>
      </c>
      <c r="H22" s="451">
        <f>F22/C22</f>
        <v>0.21385894868504721</v>
      </c>
      <c r="I22" s="452">
        <v>3177561</v>
      </c>
      <c r="J22" s="451">
        <f>I22/D22</f>
        <v>0.26164596567369641</v>
      </c>
      <c r="K22" s="449">
        <f t="shared" si="7"/>
        <v>0.12242720931888396</v>
      </c>
      <c r="L22" s="444">
        <v>3416302</v>
      </c>
      <c r="M22" s="450">
        <f>L22/D22</f>
        <v>0.28130431982988852</v>
      </c>
      <c r="N22" s="449">
        <f t="shared" ref="N22" si="8">L22/C22</f>
        <v>0.13162558328558346</v>
      </c>
      <c r="O22" s="442"/>
      <c r="P22" s="402"/>
      <c r="Q22" s="409"/>
    </row>
    <row r="23" spans="1:18" ht="11.25" customHeight="1" x14ac:dyDescent="0.3">
      <c r="A23" s="89"/>
      <c r="B23" s="89"/>
      <c r="C23" s="90"/>
      <c r="D23" s="90"/>
      <c r="E23" s="91"/>
      <c r="F23" s="90"/>
      <c r="G23" s="90"/>
      <c r="H23" s="90"/>
      <c r="I23" s="90"/>
      <c r="J23" s="90"/>
      <c r="K23" s="90"/>
      <c r="L23" s="90"/>
      <c r="M23" s="90"/>
      <c r="N23" s="90"/>
    </row>
    <row r="24" spans="1:18" ht="27.75" customHeight="1" x14ac:dyDescent="0.3">
      <c r="A24" s="844" t="s">
        <v>33</v>
      </c>
      <c r="B24" s="845"/>
      <c r="C24" s="46">
        <f>SUM(C21:C22)</f>
        <v>379769284.29000002</v>
      </c>
      <c r="D24" s="46">
        <f>SUM(D21:D22)</f>
        <v>162805933.25999999</v>
      </c>
      <c r="E24" s="47">
        <f>D24/C24</f>
        <v>0.42869694837057404</v>
      </c>
      <c r="F24" s="46">
        <f>SUM(F21:F22)</f>
        <v>93105678.210000008</v>
      </c>
      <c r="G24" s="47">
        <f>F24/D24</f>
        <v>0.57188135804185258</v>
      </c>
      <c r="H24" s="47">
        <f>F24/C24</f>
        <v>0.24516379302256183</v>
      </c>
      <c r="I24" s="46">
        <f>SUM(I21:I22)</f>
        <v>19763078.370000001</v>
      </c>
      <c r="J24" s="47">
        <f>I24/D24</f>
        <v>0.1213904061987624</v>
      </c>
      <c r="K24" s="47">
        <f>I24/C24</f>
        <v>5.2039696698873858E-2</v>
      </c>
      <c r="L24" s="46">
        <f>SUM(L21:L22)</f>
        <v>49937177.68</v>
      </c>
      <c r="M24" s="47">
        <f>L24/D24</f>
        <v>0.30672824190166742</v>
      </c>
      <c r="N24" s="47">
        <f>L24/C24</f>
        <v>0.13149346128231607</v>
      </c>
      <c r="O24" s="48"/>
    </row>
    <row r="26" spans="1:18" ht="14.4" x14ac:dyDescent="0.3">
      <c r="A26" s="651" t="s">
        <v>219</v>
      </c>
      <c r="B26" s="402"/>
      <c r="C26" s="456"/>
      <c r="D26" s="456"/>
      <c r="E26" s="457"/>
      <c r="F26" s="456"/>
      <c r="G26" s="456"/>
      <c r="H26" s="456"/>
      <c r="I26" s="402"/>
      <c r="J26" s="402"/>
      <c r="K26" s="402"/>
      <c r="L26" s="402"/>
      <c r="M26" s="402"/>
      <c r="N26" s="402"/>
      <c r="O26" s="402"/>
    </row>
    <row r="27" spans="1:18" ht="15.6" x14ac:dyDescent="0.3">
      <c r="A27" s="199"/>
      <c r="B27" s="199"/>
      <c r="C27" s="199"/>
      <c r="D27" s="199"/>
      <c r="E27" s="199"/>
      <c r="F27" s="199"/>
      <c r="G27" s="199"/>
      <c r="H27" s="199"/>
      <c r="I27" s="199"/>
      <c r="J27" s="199"/>
      <c r="K27" s="199"/>
      <c r="L27" s="199"/>
      <c r="M27" s="199"/>
      <c r="N27" s="199"/>
      <c r="O27" s="199"/>
      <c r="P27" s="199"/>
      <c r="Q27" s="199"/>
      <c r="R27" s="199"/>
    </row>
    <row r="28" spans="1:18" x14ac:dyDescent="0.3">
      <c r="A28" s="372"/>
      <c r="B28" s="339"/>
      <c r="C28" s="365"/>
      <c r="D28" s="365"/>
      <c r="E28" s="425"/>
      <c r="F28" s="365"/>
      <c r="G28" s="365"/>
      <c r="H28" s="365"/>
      <c r="I28" s="365"/>
      <c r="J28" s="425"/>
      <c r="K28" s="365"/>
      <c r="L28" s="198"/>
      <c r="M28" s="365"/>
      <c r="N28" s="425"/>
      <c r="O28" s="365"/>
      <c r="P28" s="191"/>
      <c r="Q28" s="190"/>
      <c r="R28" s="192"/>
    </row>
    <row r="29" spans="1:18" x14ac:dyDescent="0.3">
      <c r="A29" s="372"/>
      <c r="B29" s="339"/>
      <c r="C29" s="365"/>
      <c r="D29" s="365"/>
      <c r="E29" s="425"/>
      <c r="F29" s="365"/>
      <c r="G29" s="365"/>
      <c r="H29" s="365"/>
      <c r="I29" s="365"/>
      <c r="J29" s="425"/>
      <c r="K29" s="365"/>
      <c r="L29" s="198"/>
      <c r="M29" s="365"/>
      <c r="N29" s="425"/>
      <c r="O29" s="365"/>
      <c r="P29" s="191"/>
      <c r="Q29" s="190"/>
      <c r="R29" s="192"/>
    </row>
    <row r="30" spans="1:18" x14ac:dyDescent="0.3">
      <c r="A30" s="372"/>
      <c r="B30" s="339"/>
      <c r="C30" s="365"/>
      <c r="D30" s="365"/>
      <c r="E30" s="425"/>
      <c r="F30" s="365"/>
      <c r="G30" s="365"/>
      <c r="H30" s="365"/>
      <c r="I30" s="365"/>
      <c r="J30" s="425"/>
      <c r="K30" s="365"/>
      <c r="L30" s="198"/>
      <c r="M30" s="365"/>
      <c r="N30" s="425"/>
      <c r="O30" s="365"/>
      <c r="P30" s="191"/>
      <c r="Q30" s="190"/>
      <c r="R30" s="192"/>
    </row>
    <row r="31" spans="1:18" x14ac:dyDescent="0.3">
      <c r="A31" s="372"/>
      <c r="B31" s="339"/>
      <c r="C31" s="365"/>
      <c r="D31" s="365"/>
      <c r="E31" s="425"/>
      <c r="F31" s="365"/>
      <c r="G31" s="365"/>
      <c r="H31" s="365"/>
      <c r="I31" s="365"/>
      <c r="J31" s="425"/>
      <c r="K31" s="365"/>
      <c r="L31" s="198"/>
      <c r="M31" s="365"/>
      <c r="N31" s="425"/>
      <c r="O31" s="365"/>
      <c r="P31" s="191"/>
      <c r="Q31" s="190"/>
      <c r="R31" s="192"/>
    </row>
    <row r="32" spans="1:18" x14ac:dyDescent="0.3">
      <c r="A32" s="372"/>
      <c r="B32" s="339"/>
      <c r="C32" s="365"/>
      <c r="D32" s="365"/>
      <c r="E32" s="425"/>
      <c r="F32" s="365"/>
      <c r="G32" s="365"/>
      <c r="H32" s="365"/>
      <c r="I32" s="365"/>
      <c r="J32" s="425"/>
      <c r="K32" s="365"/>
      <c r="L32" s="198"/>
      <c r="M32" s="365"/>
      <c r="N32" s="425"/>
      <c r="O32" s="365"/>
      <c r="P32" s="191"/>
      <c r="Q32" s="190"/>
      <c r="R32" s="192"/>
    </row>
    <row r="33" spans="1:18" x14ac:dyDescent="0.3">
      <c r="A33" s="372"/>
      <c r="B33" s="339"/>
      <c r="C33" s="365"/>
      <c r="D33" s="365"/>
      <c r="E33" s="425"/>
      <c r="F33" s="365"/>
      <c r="G33" s="365"/>
      <c r="H33" s="365"/>
      <c r="I33" s="365"/>
      <c r="J33" s="425"/>
      <c r="K33" s="365"/>
      <c r="L33" s="455"/>
      <c r="M33" s="365"/>
      <c r="N33" s="425"/>
      <c r="O33" s="365"/>
      <c r="P33" s="191"/>
      <c r="Q33" s="190"/>
      <c r="R33" s="192"/>
    </row>
    <row r="34" spans="1:18" x14ac:dyDescent="0.3">
      <c r="A34" s="372"/>
      <c r="B34" s="339"/>
      <c r="C34" s="365"/>
      <c r="D34" s="365"/>
      <c r="E34" s="425"/>
      <c r="F34" s="365"/>
      <c r="G34" s="365"/>
      <c r="H34" s="365"/>
      <c r="I34" s="365"/>
      <c r="J34" s="425"/>
      <c r="K34" s="365"/>
      <c r="L34" s="198"/>
      <c r="M34" s="365"/>
      <c r="N34" s="425"/>
      <c r="O34" s="365"/>
      <c r="P34" s="191"/>
      <c r="Q34" s="190"/>
      <c r="R34" s="192"/>
    </row>
    <row r="35" spans="1:18" x14ac:dyDescent="0.3">
      <c r="A35" s="372"/>
      <c r="B35" s="339"/>
      <c r="C35" s="365"/>
      <c r="D35" s="365"/>
      <c r="E35" s="425"/>
      <c r="F35" s="365"/>
      <c r="G35" s="365"/>
      <c r="H35" s="365"/>
      <c r="I35" s="365"/>
      <c r="J35" s="425"/>
      <c r="K35" s="365"/>
      <c r="L35" s="396"/>
      <c r="M35" s="365"/>
      <c r="N35" s="425"/>
      <c r="O35" s="365"/>
      <c r="P35" s="191"/>
      <c r="Q35" s="190"/>
      <c r="R35" s="192"/>
    </row>
    <row r="36" spans="1:18" x14ac:dyDescent="0.3">
      <c r="A36" s="428"/>
      <c r="B36" s="402"/>
      <c r="C36" s="406"/>
      <c r="D36" s="406"/>
      <c r="E36" s="406"/>
      <c r="F36" s="406"/>
      <c r="G36" s="406"/>
      <c r="H36" s="406"/>
      <c r="I36" s="406"/>
      <c r="J36" s="402"/>
      <c r="K36" s="402"/>
      <c r="L36" s="406"/>
      <c r="M36" s="402"/>
      <c r="N36" s="402"/>
      <c r="O36" s="365"/>
      <c r="P36" s="193"/>
      <c r="Q36" s="193"/>
      <c r="R36" s="193"/>
    </row>
    <row r="37" spans="1:18" x14ac:dyDescent="0.3">
      <c r="A37" s="428"/>
      <c r="B37" s="402"/>
      <c r="C37" s="406"/>
      <c r="D37" s="406"/>
      <c r="E37" s="406"/>
      <c r="F37" s="406"/>
      <c r="G37" s="406"/>
      <c r="H37" s="406"/>
      <c r="I37" s="406"/>
      <c r="J37" s="402"/>
      <c r="K37" s="402"/>
      <c r="L37" s="406"/>
      <c r="M37" s="402"/>
      <c r="N37" s="402"/>
      <c r="O37" s="365"/>
      <c r="P37" s="193"/>
      <c r="Q37" s="193"/>
      <c r="R37" s="193"/>
    </row>
    <row r="38" spans="1:18" x14ac:dyDescent="0.3">
      <c r="A38" s="428"/>
      <c r="B38" s="402"/>
      <c r="C38" s="406"/>
      <c r="D38" s="406"/>
      <c r="E38" s="406"/>
      <c r="F38" s="406"/>
      <c r="G38" s="406"/>
      <c r="H38" s="406"/>
      <c r="I38" s="406"/>
      <c r="J38" s="402"/>
      <c r="K38" s="402"/>
      <c r="L38" s="406"/>
      <c r="M38" s="402"/>
      <c r="N38" s="402"/>
      <c r="O38" s="365"/>
      <c r="P38" s="193"/>
      <c r="Q38" s="193"/>
      <c r="R38" s="193"/>
    </row>
    <row r="39" spans="1:18" x14ac:dyDescent="0.3">
      <c r="A39" s="402"/>
      <c r="B39" s="402"/>
      <c r="C39" s="409"/>
      <c r="D39" s="409"/>
      <c r="E39" s="402"/>
      <c r="F39" s="402"/>
      <c r="G39" s="402"/>
      <c r="H39" s="402"/>
      <c r="I39" s="402"/>
      <c r="J39" s="402"/>
      <c r="K39" s="402"/>
      <c r="L39" s="402"/>
      <c r="M39" s="402"/>
      <c r="N39" s="402"/>
      <c r="O39" s="402"/>
    </row>
  </sheetData>
  <mergeCells count="12">
    <mergeCell ref="A5:N5"/>
    <mergeCell ref="A21:B21"/>
    <mergeCell ref="A22:B22"/>
    <mergeCell ref="A24:B24"/>
    <mergeCell ref="A2:A4"/>
    <mergeCell ref="B2:B4"/>
    <mergeCell ref="C2:C4"/>
    <mergeCell ref="D2:N2"/>
    <mergeCell ref="D3:E3"/>
    <mergeCell ref="F3:H3"/>
    <mergeCell ref="I3:K3"/>
    <mergeCell ref="L3:N3"/>
  </mergeCells>
  <pageMargins left="0.31496062992125984" right="0.11811023622047245" top="0.74803149606299213" bottom="0.74803149606299213" header="0.31496062992125984" footer="0.31496062992125984"/>
  <pageSetup paperSize="9" firstPageNumber="6" orientation="landscape" useFirstPageNumber="1" r:id="rId1"/>
  <headerFooter>
    <oddHeader>&amp;LAugstākās izglītības finansējums</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53066"/>
  </sheetPr>
  <dimension ref="A1:W44"/>
  <sheetViews>
    <sheetView zoomScale="91" zoomScaleNormal="100" workbookViewId="0">
      <pane ySplit="4" topLeftCell="A5" activePane="bottomLeft" state="frozen"/>
      <selection activeCell="E5" sqref="E5"/>
      <selection pane="bottomLeft" activeCell="J18" sqref="J18"/>
    </sheetView>
  </sheetViews>
  <sheetFormatPr defaultColWidth="9.109375" defaultRowHeight="13.8" x14ac:dyDescent="0.3"/>
  <cols>
    <col min="1" max="1" width="3.44140625" style="14" customWidth="1"/>
    <col min="2" max="2" width="11.44140625" style="14" customWidth="1"/>
    <col min="3" max="3" width="10.44140625" style="14" customWidth="1"/>
    <col min="4" max="4" width="10" style="14" customWidth="1"/>
    <col min="5" max="5" width="9.109375" style="14" customWidth="1"/>
    <col min="6" max="7" width="9.44140625" style="14" customWidth="1"/>
    <col min="8" max="8" width="8.77734375" style="14" customWidth="1"/>
    <col min="9" max="10" width="9" style="14" customWidth="1"/>
    <col min="11" max="11" width="8.77734375" style="14" customWidth="1"/>
    <col min="12" max="13" width="10.44140625" style="14" customWidth="1"/>
    <col min="14" max="14" width="8.77734375" style="14" customWidth="1"/>
    <col min="15" max="15" width="13.44140625" style="14" bestFit="1" customWidth="1"/>
    <col min="16" max="16" width="9.109375" style="14"/>
    <col min="17" max="17" width="9.77734375" style="14" bestFit="1" customWidth="1"/>
    <col min="18" max="16384" width="9.109375" style="14"/>
  </cols>
  <sheetData>
    <row r="1" spans="1:23" ht="20.25" customHeight="1" x14ac:dyDescent="0.3">
      <c r="A1" s="1" t="s">
        <v>211</v>
      </c>
    </row>
    <row r="2" spans="1:23" ht="12.75" customHeight="1" x14ac:dyDescent="0.3">
      <c r="A2" s="802" t="s">
        <v>0</v>
      </c>
      <c r="B2" s="805" t="s">
        <v>1</v>
      </c>
      <c r="C2" s="808" t="s">
        <v>35</v>
      </c>
      <c r="D2" s="855" t="s">
        <v>36</v>
      </c>
      <c r="E2" s="848"/>
      <c r="F2" s="848"/>
      <c r="G2" s="848"/>
      <c r="H2" s="848"/>
      <c r="I2" s="848"/>
      <c r="J2" s="848"/>
      <c r="K2" s="848"/>
      <c r="L2" s="848"/>
      <c r="M2" s="849"/>
      <c r="N2" s="850"/>
    </row>
    <row r="3" spans="1:23" ht="36" customHeight="1" x14ac:dyDescent="0.3">
      <c r="A3" s="803"/>
      <c r="B3" s="806"/>
      <c r="C3" s="809"/>
      <c r="D3" s="814" t="s">
        <v>14</v>
      </c>
      <c r="E3" s="851"/>
      <c r="F3" s="856" t="s">
        <v>214</v>
      </c>
      <c r="G3" s="857"/>
      <c r="H3" s="858"/>
      <c r="I3" s="853" t="s">
        <v>215</v>
      </c>
      <c r="J3" s="853"/>
      <c r="K3" s="853"/>
      <c r="L3" s="856" t="s">
        <v>216</v>
      </c>
      <c r="M3" s="857"/>
      <c r="N3" s="858"/>
      <c r="P3" s="193"/>
      <c r="Q3" s="193"/>
      <c r="R3" s="193"/>
      <c r="S3" s="193"/>
      <c r="T3" s="193"/>
      <c r="U3" s="193"/>
      <c r="V3" s="193"/>
      <c r="W3" s="193"/>
    </row>
    <row r="4" spans="1:23" ht="40.799999999999997" x14ac:dyDescent="0.3">
      <c r="A4" s="827"/>
      <c r="B4" s="828"/>
      <c r="C4" s="829"/>
      <c r="D4" s="65" t="s">
        <v>12</v>
      </c>
      <c r="E4" s="69" t="s">
        <v>13</v>
      </c>
      <c r="F4" s="67" t="s">
        <v>12</v>
      </c>
      <c r="G4" s="69" t="s">
        <v>92</v>
      </c>
      <c r="H4" s="68" t="s">
        <v>13</v>
      </c>
      <c r="I4" s="65" t="s">
        <v>12</v>
      </c>
      <c r="J4" s="69" t="s">
        <v>92</v>
      </c>
      <c r="K4" s="69" t="s">
        <v>13</v>
      </c>
      <c r="L4" s="67" t="s">
        <v>12</v>
      </c>
      <c r="M4" s="69" t="s">
        <v>92</v>
      </c>
      <c r="N4" s="68" t="s">
        <v>13</v>
      </c>
      <c r="P4" s="193"/>
      <c r="Q4" s="193"/>
      <c r="R4" s="193"/>
      <c r="S4" s="193"/>
      <c r="T4" s="193"/>
      <c r="U4" s="193"/>
      <c r="V4" s="193"/>
      <c r="W4" s="193"/>
    </row>
    <row r="5" spans="1:23" ht="21" customHeight="1" x14ac:dyDescent="0.3">
      <c r="A5" s="837" t="s">
        <v>318</v>
      </c>
      <c r="B5" s="838"/>
      <c r="C5" s="838"/>
      <c r="D5" s="838"/>
      <c r="E5" s="838"/>
      <c r="F5" s="838"/>
      <c r="G5" s="838"/>
      <c r="H5" s="838"/>
      <c r="I5" s="838"/>
      <c r="J5" s="838"/>
      <c r="K5" s="838"/>
      <c r="L5" s="838"/>
      <c r="M5" s="838"/>
      <c r="N5" s="839"/>
      <c r="O5" s="402"/>
      <c r="P5" s="193"/>
      <c r="Q5" s="193"/>
      <c r="R5" s="193"/>
      <c r="S5" s="193"/>
      <c r="T5" s="193"/>
      <c r="U5" s="193"/>
      <c r="V5" s="193"/>
      <c r="W5" s="193"/>
    </row>
    <row r="6" spans="1:23" ht="16.5" customHeight="1" x14ac:dyDescent="0.3">
      <c r="A6" s="196">
        <v>1</v>
      </c>
      <c r="B6" s="71" t="s">
        <v>222</v>
      </c>
      <c r="C6" s="77">
        <v>3681021</v>
      </c>
      <c r="D6" s="44">
        <v>2046534</v>
      </c>
      <c r="E6" s="458">
        <f>D6/C6</f>
        <v>0.55596911835058804</v>
      </c>
      <c r="F6" s="44">
        <v>1379095</v>
      </c>
      <c r="G6" s="142">
        <f>F6/D6</f>
        <v>0.67386859930008491</v>
      </c>
      <c r="H6" s="631">
        <f>F6/C6</f>
        <v>0.37465013103701389</v>
      </c>
      <c r="I6" s="44">
        <v>188188</v>
      </c>
      <c r="J6" s="142">
        <f>I6/D6</f>
        <v>9.1954494770182166E-2</v>
      </c>
      <c r="K6" s="458">
        <f>I6/C6</f>
        <v>5.1123859385751945E-2</v>
      </c>
      <c r="L6" s="44">
        <v>479251</v>
      </c>
      <c r="M6" s="142">
        <f>L6/D6</f>
        <v>0.23417690592973289</v>
      </c>
      <c r="N6" s="458">
        <f>L6/C6</f>
        <v>0.1301951279278222</v>
      </c>
      <c r="O6" s="406"/>
      <c r="P6" s="193"/>
      <c r="Q6" s="193"/>
      <c r="R6" s="193"/>
      <c r="S6" s="193"/>
      <c r="T6" s="193"/>
      <c r="U6" s="193"/>
      <c r="V6" s="193"/>
      <c r="W6" s="193"/>
    </row>
    <row r="7" spans="1:23" ht="17.25" customHeight="1" x14ac:dyDescent="0.3">
      <c r="A7" s="196">
        <v>2</v>
      </c>
      <c r="B7" s="71" t="s">
        <v>48</v>
      </c>
      <c r="C7" s="77">
        <v>1593176</v>
      </c>
      <c r="D7" s="44">
        <v>895958</v>
      </c>
      <c r="E7" s="458">
        <f t="shared" ref="E7:E13" si="0">D7/C7</f>
        <v>0.56237226772183357</v>
      </c>
      <c r="F7" s="44">
        <v>489784</v>
      </c>
      <c r="G7" s="142">
        <f t="shared" ref="G7:G13" si="1">F7/D7</f>
        <v>0.54665955323798665</v>
      </c>
      <c r="H7" s="631">
        <f t="shared" ref="H7:H13" si="2">F7/C7</f>
        <v>0.30742617262625094</v>
      </c>
      <c r="I7" s="44">
        <v>79875</v>
      </c>
      <c r="J7" s="142">
        <f t="shared" ref="J7:J13" si="3">I7/D7</f>
        <v>8.915038428140605E-2</v>
      </c>
      <c r="K7" s="458">
        <f t="shared" ref="K7:K13" si="4">I7/C7</f>
        <v>5.0135703776607227E-2</v>
      </c>
      <c r="L7" s="44">
        <v>326299</v>
      </c>
      <c r="M7" s="142">
        <f t="shared" ref="M7:M13" si="5">L7/D7</f>
        <v>0.36419006248060737</v>
      </c>
      <c r="N7" s="458">
        <f t="shared" ref="N7:N13" si="6">L7/C7</f>
        <v>0.20481039131897544</v>
      </c>
      <c r="O7" s="406"/>
      <c r="P7" s="193"/>
      <c r="Q7" s="193"/>
      <c r="R7" s="193"/>
      <c r="S7" s="193"/>
      <c r="T7" s="193"/>
      <c r="U7" s="193"/>
      <c r="V7" s="193"/>
      <c r="W7" s="193"/>
    </row>
    <row r="8" spans="1:23" ht="18" customHeight="1" x14ac:dyDescent="0.3">
      <c r="A8" s="196">
        <v>3</v>
      </c>
      <c r="B8" s="188" t="s">
        <v>49</v>
      </c>
      <c r="C8" s="77">
        <v>1619181</v>
      </c>
      <c r="D8" s="44">
        <v>1020073</v>
      </c>
      <c r="E8" s="458">
        <f t="shared" si="0"/>
        <v>0.62999318791413683</v>
      </c>
      <c r="F8" s="44">
        <v>461846</v>
      </c>
      <c r="G8" s="142">
        <f t="shared" si="1"/>
        <v>0.45275779282463119</v>
      </c>
      <c r="H8" s="631">
        <f t="shared" si="2"/>
        <v>0.28523432525455772</v>
      </c>
      <c r="I8" s="44">
        <v>236998</v>
      </c>
      <c r="J8" s="142">
        <f t="shared" si="3"/>
        <v>0.23233435254143575</v>
      </c>
      <c r="K8" s="458">
        <f t="shared" si="4"/>
        <v>0.14636905941954606</v>
      </c>
      <c r="L8" s="44">
        <v>321229</v>
      </c>
      <c r="M8" s="142">
        <f t="shared" si="5"/>
        <v>0.31490785463393306</v>
      </c>
      <c r="N8" s="458">
        <f t="shared" si="6"/>
        <v>0.19838980324003308</v>
      </c>
      <c r="O8" s="406"/>
      <c r="P8" s="193"/>
      <c r="Q8" s="193"/>
      <c r="R8" s="193"/>
      <c r="S8" s="193"/>
      <c r="T8" s="193"/>
      <c r="U8" s="193"/>
      <c r="V8" s="193"/>
      <c r="W8" s="193"/>
    </row>
    <row r="9" spans="1:23" ht="18.75" customHeight="1" x14ac:dyDescent="0.3">
      <c r="A9" s="196">
        <v>4</v>
      </c>
      <c r="B9" s="71" t="s">
        <v>50</v>
      </c>
      <c r="C9" s="77">
        <v>359896</v>
      </c>
      <c r="D9" s="44">
        <v>174237</v>
      </c>
      <c r="E9" s="458">
        <f t="shared" si="0"/>
        <v>0.48413152688554473</v>
      </c>
      <c r="F9" s="44">
        <v>53000</v>
      </c>
      <c r="G9" s="142">
        <f t="shared" si="1"/>
        <v>0.30418338240442616</v>
      </c>
      <c r="H9" s="631">
        <f t="shared" si="2"/>
        <v>0.14726476537666436</v>
      </c>
      <c r="I9" s="44">
        <v>65000</v>
      </c>
      <c r="J9" s="142">
        <f t="shared" si="3"/>
        <v>0.37305509162806982</v>
      </c>
      <c r="K9" s="458">
        <f t="shared" si="4"/>
        <v>0.18060773112232423</v>
      </c>
      <c r="L9" s="44">
        <v>56237</v>
      </c>
      <c r="M9" s="142">
        <f t="shared" si="5"/>
        <v>0.32276152596750401</v>
      </c>
      <c r="N9" s="458">
        <f t="shared" si="6"/>
        <v>0.15625903038655611</v>
      </c>
      <c r="O9" s="406"/>
      <c r="P9" s="193"/>
      <c r="Q9" s="193"/>
      <c r="R9" s="193"/>
      <c r="S9" s="193"/>
      <c r="T9" s="193"/>
      <c r="U9" s="193"/>
      <c r="V9" s="193"/>
      <c r="W9" s="193"/>
    </row>
    <row r="10" spans="1:23" ht="18.75" customHeight="1" x14ac:dyDescent="0.3">
      <c r="A10" s="196">
        <v>5</v>
      </c>
      <c r="B10" s="71" t="s">
        <v>51</v>
      </c>
      <c r="C10" s="77">
        <v>1637657</v>
      </c>
      <c r="D10" s="44">
        <v>926214</v>
      </c>
      <c r="E10" s="458">
        <f t="shared" si="0"/>
        <v>0.56557264433272658</v>
      </c>
      <c r="F10" s="44">
        <v>539477</v>
      </c>
      <c r="G10" s="142">
        <f t="shared" si="1"/>
        <v>0.58245394692803176</v>
      </c>
      <c r="H10" s="631">
        <f t="shared" si="2"/>
        <v>0.3294200189661205</v>
      </c>
      <c r="I10" s="44">
        <v>83565</v>
      </c>
      <c r="J10" s="142">
        <f t="shared" si="3"/>
        <v>9.022213009088613E-2</v>
      </c>
      <c r="K10" s="458">
        <f t="shared" si="4"/>
        <v>5.1027168692833726E-2</v>
      </c>
      <c r="L10" s="44">
        <v>303172</v>
      </c>
      <c r="M10" s="142">
        <f t="shared" si="5"/>
        <v>0.32732392298108215</v>
      </c>
      <c r="N10" s="458">
        <f t="shared" si="6"/>
        <v>0.18512545667377234</v>
      </c>
      <c r="O10" s="406"/>
      <c r="P10" s="193"/>
      <c r="Q10" s="193"/>
      <c r="R10" s="193"/>
      <c r="S10" s="193"/>
      <c r="T10" s="193"/>
      <c r="U10" s="193"/>
      <c r="V10" s="193"/>
      <c r="W10" s="193"/>
    </row>
    <row r="11" spans="1:23" ht="18.75" customHeight="1" x14ac:dyDescent="0.3">
      <c r="A11" s="196">
        <v>6</v>
      </c>
      <c r="B11" s="71" t="s">
        <v>171</v>
      </c>
      <c r="C11" s="77">
        <v>405040</v>
      </c>
      <c r="D11" s="44">
        <v>255674</v>
      </c>
      <c r="E11" s="458">
        <f t="shared" si="0"/>
        <v>0.63123148331029033</v>
      </c>
      <c r="F11" s="44">
        <v>98198</v>
      </c>
      <c r="G11" s="142">
        <f t="shared" si="1"/>
        <v>0.38407503304989948</v>
      </c>
      <c r="H11" s="631">
        <f t="shared" si="2"/>
        <v>0.24244025281453685</v>
      </c>
      <c r="I11" s="44">
        <v>60948</v>
      </c>
      <c r="J11" s="142">
        <f t="shared" si="3"/>
        <v>0.23838168918231811</v>
      </c>
      <c r="K11" s="458">
        <f t="shared" si="4"/>
        <v>0.15047402725656725</v>
      </c>
      <c r="L11" s="44">
        <v>96528</v>
      </c>
      <c r="M11" s="142">
        <f t="shared" si="5"/>
        <v>0.3775432777677824</v>
      </c>
      <c r="N11" s="458">
        <f t="shared" si="6"/>
        <v>0.23831720323918626</v>
      </c>
      <c r="O11" s="406"/>
      <c r="P11" s="193"/>
      <c r="Q11" s="193"/>
      <c r="R11" s="193"/>
      <c r="S11" s="193"/>
      <c r="T11" s="193"/>
      <c r="U11" s="193"/>
      <c r="V11" s="193"/>
      <c r="W11" s="193"/>
    </row>
    <row r="12" spans="1:23" ht="18.75" customHeight="1" x14ac:dyDescent="0.3">
      <c r="A12" s="196">
        <v>7</v>
      </c>
      <c r="B12" s="71" t="s">
        <v>52</v>
      </c>
      <c r="C12" s="77">
        <v>839929</v>
      </c>
      <c r="D12" s="44">
        <v>420138</v>
      </c>
      <c r="E12" s="458">
        <f t="shared" si="0"/>
        <v>0.50020656507871497</v>
      </c>
      <c r="F12" s="44">
        <v>215003</v>
      </c>
      <c r="G12" s="142">
        <f t="shared" si="1"/>
        <v>0.51174376038349301</v>
      </c>
      <c r="H12" s="631">
        <f t="shared" si="2"/>
        <v>0.25597758858189207</v>
      </c>
      <c r="I12" s="44">
        <v>37812</v>
      </c>
      <c r="J12" s="142">
        <f t="shared" si="3"/>
        <v>8.9999000328463502E-2</v>
      </c>
      <c r="K12" s="458">
        <f t="shared" si="4"/>
        <v>4.5018090814818869E-2</v>
      </c>
      <c r="L12" s="44">
        <v>167323</v>
      </c>
      <c r="M12" s="142">
        <f t="shared" si="5"/>
        <v>0.39825723928804346</v>
      </c>
      <c r="N12" s="458">
        <f t="shared" si="6"/>
        <v>0.19921088568200407</v>
      </c>
      <c r="O12" s="406"/>
      <c r="P12" s="193"/>
      <c r="Q12" s="193"/>
      <c r="R12" s="193"/>
      <c r="S12" s="193"/>
      <c r="T12" s="193"/>
      <c r="U12" s="193"/>
      <c r="V12" s="193"/>
      <c r="W12" s="193"/>
    </row>
    <row r="13" spans="1:23" ht="18.75" customHeight="1" x14ac:dyDescent="0.3">
      <c r="A13" s="196">
        <v>8</v>
      </c>
      <c r="B13" s="71" t="s">
        <v>53</v>
      </c>
      <c r="C13" s="77">
        <v>1127473</v>
      </c>
      <c r="D13" s="44">
        <v>622332</v>
      </c>
      <c r="E13" s="458">
        <f t="shared" si="0"/>
        <v>0.55197064586025568</v>
      </c>
      <c r="F13" s="44">
        <v>345682</v>
      </c>
      <c r="G13" s="142">
        <f t="shared" si="1"/>
        <v>0.55546235771260355</v>
      </c>
      <c r="H13" s="631">
        <f t="shared" si="2"/>
        <v>0.30659891633768616</v>
      </c>
      <c r="I13" s="44">
        <v>172185</v>
      </c>
      <c r="J13" s="142">
        <f t="shared" si="3"/>
        <v>0.27667707911532752</v>
      </c>
      <c r="K13" s="458">
        <f t="shared" si="4"/>
        <v>0.15271762605401637</v>
      </c>
      <c r="L13" s="44">
        <v>104465</v>
      </c>
      <c r="M13" s="142">
        <f t="shared" si="5"/>
        <v>0.16786056317206893</v>
      </c>
      <c r="N13" s="458">
        <f t="shared" si="6"/>
        <v>9.2654103468553128E-2</v>
      </c>
      <c r="O13" s="406"/>
      <c r="P13" s="193"/>
      <c r="Q13" s="193"/>
      <c r="R13" s="193"/>
      <c r="S13" s="193"/>
      <c r="T13" s="193"/>
      <c r="U13" s="193"/>
      <c r="V13" s="193"/>
      <c r="W13" s="193"/>
    </row>
    <row r="14" spans="1:23" ht="36.75" customHeight="1" x14ac:dyDescent="0.3">
      <c r="A14" s="780" t="s">
        <v>54</v>
      </c>
      <c r="B14" s="781"/>
      <c r="C14" s="74">
        <f>SUM(C6:C13)</f>
        <v>11263373</v>
      </c>
      <c r="D14" s="42">
        <f>SUM(D6:D13)</f>
        <v>6361160</v>
      </c>
      <c r="E14" s="41">
        <f>D14/C14</f>
        <v>0.56476510189265683</v>
      </c>
      <c r="F14" s="42">
        <f>SUM(F6:F13)</f>
        <v>3582085</v>
      </c>
      <c r="G14" s="84">
        <f>F14/D14</f>
        <v>0.56311820485571817</v>
      </c>
      <c r="H14" s="84">
        <f>F14/C14</f>
        <v>0.31802951034294968</v>
      </c>
      <c r="I14" s="39">
        <f>SUM(I6:I13)</f>
        <v>924571</v>
      </c>
      <c r="J14" s="84">
        <f>I14/D14</f>
        <v>0.14534628904162133</v>
      </c>
      <c r="K14" s="41">
        <f>I14/C14</f>
        <v>8.2086511740310827E-2</v>
      </c>
      <c r="L14" s="83">
        <f>SUM(L6:L13)</f>
        <v>1854504</v>
      </c>
      <c r="M14" s="75">
        <f>L14/D14</f>
        <v>0.29153550610266055</v>
      </c>
      <c r="N14" s="41">
        <f>L14/C14</f>
        <v>0.16464907980939636</v>
      </c>
      <c r="O14" s="442"/>
      <c r="P14" s="193"/>
      <c r="Q14" s="193"/>
      <c r="R14" s="193"/>
      <c r="S14" s="193"/>
      <c r="T14" s="193"/>
      <c r="U14" s="193"/>
      <c r="V14" s="193"/>
      <c r="W14" s="193"/>
    </row>
    <row r="15" spans="1:23" ht="36.75" customHeight="1" x14ac:dyDescent="0.3">
      <c r="A15" s="837" t="s">
        <v>55</v>
      </c>
      <c r="B15" s="838"/>
      <c r="C15" s="838"/>
      <c r="D15" s="838"/>
      <c r="E15" s="838"/>
      <c r="F15" s="838"/>
      <c r="G15" s="838"/>
      <c r="H15" s="838"/>
      <c r="I15" s="838"/>
      <c r="J15" s="838"/>
      <c r="K15" s="838"/>
      <c r="L15" s="838"/>
      <c r="M15" s="838"/>
      <c r="N15" s="838"/>
      <c r="O15" s="460"/>
      <c r="P15" s="193"/>
      <c r="Q15" s="193"/>
      <c r="R15" s="193"/>
      <c r="S15" s="193"/>
      <c r="T15" s="193"/>
      <c r="U15" s="193"/>
      <c r="V15" s="193"/>
      <c r="W15" s="193"/>
    </row>
    <row r="16" spans="1:23" ht="18.75" customHeight="1" x14ac:dyDescent="0.3">
      <c r="A16" s="76">
        <v>1</v>
      </c>
      <c r="B16" s="71" t="s">
        <v>56</v>
      </c>
      <c r="C16" s="77">
        <v>1213366</v>
      </c>
      <c r="D16" s="78">
        <v>781047</v>
      </c>
      <c r="E16" s="458">
        <f>D16/C16</f>
        <v>0.64370272448708798</v>
      </c>
      <c r="F16" s="81">
        <v>356011</v>
      </c>
      <c r="G16" s="142">
        <f>F16/D16</f>
        <v>0.4558125183247615</v>
      </c>
      <c r="H16" s="631">
        <f>F16/C16</f>
        <v>0.29340775990096968</v>
      </c>
      <c r="I16" s="79">
        <v>164690</v>
      </c>
      <c r="J16" s="142">
        <f>I16/D16</f>
        <v>0.21085798933995009</v>
      </c>
      <c r="K16" s="458">
        <f>I16/C16</f>
        <v>0.13572986221799524</v>
      </c>
      <c r="L16" s="44">
        <v>260346</v>
      </c>
      <c r="M16" s="72">
        <f>L16/D16</f>
        <v>0.33332949233528841</v>
      </c>
      <c r="N16" s="458">
        <f>L16/C16</f>
        <v>0.21456510236812307</v>
      </c>
      <c r="O16" s="406"/>
      <c r="P16" s="193"/>
      <c r="Q16" s="193"/>
      <c r="R16" s="193"/>
      <c r="S16" s="193"/>
      <c r="T16" s="193"/>
      <c r="U16" s="193"/>
      <c r="V16" s="193"/>
      <c r="W16" s="193"/>
    </row>
    <row r="17" spans="1:23" ht="18" customHeight="1" x14ac:dyDescent="0.3">
      <c r="A17" s="76">
        <v>2</v>
      </c>
      <c r="B17" s="71" t="s">
        <v>57</v>
      </c>
      <c r="C17" s="77">
        <v>1746711</v>
      </c>
      <c r="D17" s="78">
        <v>1167445</v>
      </c>
      <c r="E17" s="458">
        <f t="shared" ref="E17:E23" si="7">D17/C17</f>
        <v>0.66836757769316157</v>
      </c>
      <c r="F17" s="81">
        <v>621596</v>
      </c>
      <c r="G17" s="142">
        <f t="shared" ref="G17:G23" si="8">F17/D17</f>
        <v>0.5324413569804145</v>
      </c>
      <c r="H17" s="631">
        <f t="shared" ref="H17:H23" si="9">F17/C17</f>
        <v>0.35586654002865958</v>
      </c>
      <c r="I17" s="79">
        <v>200849</v>
      </c>
      <c r="J17" s="142">
        <f t="shared" ref="J17:J23" si="10">I17/D17</f>
        <v>0.17204150945012398</v>
      </c>
      <c r="K17" s="458">
        <f t="shared" ref="K17:K23" si="11">I17/C17</f>
        <v>0.11498696693385455</v>
      </c>
      <c r="L17" s="44">
        <v>345000</v>
      </c>
      <c r="M17" s="72">
        <f t="shared" ref="M17:M23" si="12">L17/D17</f>
        <v>0.29551713356946152</v>
      </c>
      <c r="N17" s="458">
        <f t="shared" ref="N17:N23" si="13">L17/C17</f>
        <v>0.19751407073064747</v>
      </c>
      <c r="O17" s="406"/>
      <c r="P17" s="193"/>
      <c r="Q17" s="193"/>
      <c r="R17" s="193"/>
      <c r="S17" s="193"/>
      <c r="T17" s="193"/>
      <c r="U17" s="193"/>
      <c r="V17" s="193"/>
      <c r="W17" s="193"/>
    </row>
    <row r="18" spans="1:23" ht="18" customHeight="1" x14ac:dyDescent="0.3">
      <c r="A18" s="76">
        <v>3</v>
      </c>
      <c r="B18" s="71" t="s">
        <v>58</v>
      </c>
      <c r="C18" s="77">
        <v>901821.58</v>
      </c>
      <c r="D18" s="78">
        <v>504638.42</v>
      </c>
      <c r="E18" s="458">
        <f t="shared" si="7"/>
        <v>0.55957678457860816</v>
      </c>
      <c r="F18" s="81">
        <v>293544.84999999998</v>
      </c>
      <c r="G18" s="142">
        <f t="shared" si="8"/>
        <v>0.58169342318406903</v>
      </c>
      <c r="H18" s="631">
        <f t="shared" si="9"/>
        <v>0.32550213535586497</v>
      </c>
      <c r="I18" s="79">
        <v>94356.17</v>
      </c>
      <c r="J18" s="142">
        <f t="shared" si="10"/>
        <v>0.1869777770784872</v>
      </c>
      <c r="K18" s="458">
        <f t="shared" si="11"/>
        <v>0.10462842328523565</v>
      </c>
      <c r="L18" s="81">
        <v>116737.4</v>
      </c>
      <c r="M18" s="142">
        <f t="shared" si="12"/>
        <v>0.23132879973744369</v>
      </c>
      <c r="N18" s="458">
        <f t="shared" si="13"/>
        <v>0.12944622593750751</v>
      </c>
      <c r="O18" s="406"/>
      <c r="P18" s="193"/>
      <c r="Q18" s="193"/>
      <c r="R18" s="193"/>
      <c r="S18" s="193"/>
      <c r="T18" s="193"/>
      <c r="U18" s="193"/>
      <c r="V18" s="193"/>
      <c r="W18" s="193"/>
    </row>
    <row r="19" spans="1:23" ht="20.25" customHeight="1" x14ac:dyDescent="0.3">
      <c r="A19" s="76">
        <v>4</v>
      </c>
      <c r="B19" s="71" t="s">
        <v>59</v>
      </c>
      <c r="C19" s="77">
        <v>1710283</v>
      </c>
      <c r="D19" s="78">
        <v>978631</v>
      </c>
      <c r="E19" s="458">
        <f t="shared" si="7"/>
        <v>0.57220413229857281</v>
      </c>
      <c r="F19" s="81">
        <v>268582</v>
      </c>
      <c r="G19" s="142">
        <f t="shared" si="8"/>
        <v>0.27444665047397843</v>
      </c>
      <c r="H19" s="631">
        <f t="shared" si="9"/>
        <v>0.15703950749671253</v>
      </c>
      <c r="I19" s="79">
        <v>165221</v>
      </c>
      <c r="J19" s="142">
        <f t="shared" si="10"/>
        <v>0.16882870050100598</v>
      </c>
      <c r="K19" s="458">
        <f t="shared" si="11"/>
        <v>9.6604480077273763E-2</v>
      </c>
      <c r="L19" s="81">
        <v>544828</v>
      </c>
      <c r="M19" s="142">
        <f t="shared" si="12"/>
        <v>0.55672464902501551</v>
      </c>
      <c r="N19" s="458">
        <f t="shared" si="13"/>
        <v>0.31856014472458649</v>
      </c>
      <c r="O19" s="406"/>
      <c r="P19" s="193"/>
      <c r="Q19" s="190"/>
      <c r="R19" s="190"/>
      <c r="S19" s="190"/>
      <c r="T19" s="193"/>
      <c r="U19" s="193"/>
      <c r="V19" s="193"/>
      <c r="W19" s="193"/>
    </row>
    <row r="20" spans="1:23" ht="18.75" customHeight="1" x14ac:dyDescent="0.3">
      <c r="A20" s="76">
        <v>5</v>
      </c>
      <c r="B20" s="71" t="s">
        <v>60</v>
      </c>
      <c r="C20" s="77">
        <v>327184</v>
      </c>
      <c r="D20" s="78">
        <v>228144</v>
      </c>
      <c r="E20" s="458">
        <f t="shared" si="7"/>
        <v>0.69729571128172529</v>
      </c>
      <c r="F20" s="81">
        <v>85932</v>
      </c>
      <c r="G20" s="142">
        <f t="shared" si="8"/>
        <v>0.37665684830633284</v>
      </c>
      <c r="H20" s="631">
        <f t="shared" si="9"/>
        <v>0.26264120494889726</v>
      </c>
      <c r="I20" s="79">
        <v>57240</v>
      </c>
      <c r="J20" s="142">
        <f t="shared" si="10"/>
        <v>0.2508941721018304</v>
      </c>
      <c r="K20" s="458">
        <f t="shared" si="11"/>
        <v>0.17494743019218545</v>
      </c>
      <c r="L20" s="81">
        <v>84972</v>
      </c>
      <c r="M20" s="142">
        <f t="shared" si="12"/>
        <v>0.37244897959183676</v>
      </c>
      <c r="N20" s="458">
        <f t="shared" si="13"/>
        <v>0.25970707614064259</v>
      </c>
      <c r="O20" s="406"/>
      <c r="P20" s="193"/>
      <c r="Q20" s="288"/>
      <c r="R20" s="193"/>
      <c r="S20" s="193"/>
      <c r="T20" s="193"/>
      <c r="U20" s="193"/>
      <c r="V20" s="193"/>
      <c r="W20" s="193"/>
    </row>
    <row r="21" spans="1:23" ht="18" customHeight="1" x14ac:dyDescent="0.3">
      <c r="A21" s="76">
        <v>6</v>
      </c>
      <c r="B21" s="71" t="s">
        <v>61</v>
      </c>
      <c r="C21" s="77">
        <v>847984</v>
      </c>
      <c r="D21" s="78">
        <v>396749</v>
      </c>
      <c r="E21" s="458">
        <f t="shared" si="7"/>
        <v>0.46787321458895453</v>
      </c>
      <c r="F21" s="81">
        <v>145477</v>
      </c>
      <c r="G21" s="142">
        <f t="shared" si="8"/>
        <v>0.36667263181507703</v>
      </c>
      <c r="H21" s="631">
        <f t="shared" si="9"/>
        <v>0.17155630294911225</v>
      </c>
      <c r="I21" s="79">
        <v>79178</v>
      </c>
      <c r="J21" s="142">
        <f t="shared" si="10"/>
        <v>0.19956698063511188</v>
      </c>
      <c r="K21" s="458">
        <f t="shared" si="11"/>
        <v>9.337204475556142E-2</v>
      </c>
      <c r="L21" s="81">
        <v>172094</v>
      </c>
      <c r="M21" s="142">
        <f t="shared" si="12"/>
        <v>0.43376038754981111</v>
      </c>
      <c r="N21" s="458">
        <f t="shared" si="13"/>
        <v>0.20294486688428084</v>
      </c>
      <c r="O21" s="406"/>
      <c r="P21" s="193"/>
      <c r="Q21" s="193"/>
      <c r="R21" s="193"/>
      <c r="S21" s="193"/>
      <c r="T21" s="193"/>
      <c r="U21" s="193"/>
      <c r="V21" s="193"/>
      <c r="W21" s="193"/>
    </row>
    <row r="22" spans="1:23" ht="15.75" customHeight="1" x14ac:dyDescent="0.3">
      <c r="A22" s="76">
        <v>7</v>
      </c>
      <c r="B22" s="71" t="s">
        <v>62</v>
      </c>
      <c r="C22" s="77">
        <v>4644635</v>
      </c>
      <c r="D22" s="78">
        <v>2921595</v>
      </c>
      <c r="E22" s="458">
        <f t="shared" si="7"/>
        <v>0.62902574691014468</v>
      </c>
      <c r="F22" s="81">
        <v>380100</v>
      </c>
      <c r="G22" s="142">
        <f t="shared" si="8"/>
        <v>0.13010016788774625</v>
      </c>
      <c r="H22" s="631">
        <f t="shared" si="9"/>
        <v>8.1836355278724807E-2</v>
      </c>
      <c r="I22" s="79">
        <v>232684</v>
      </c>
      <c r="J22" s="142">
        <f t="shared" si="10"/>
        <v>7.9642797855281111E-2</v>
      </c>
      <c r="K22" s="458">
        <f t="shared" si="11"/>
        <v>5.0097370406931865E-2</v>
      </c>
      <c r="L22" s="81">
        <v>2308811</v>
      </c>
      <c r="M22" s="142">
        <f t="shared" si="12"/>
        <v>0.79025703425697269</v>
      </c>
      <c r="N22" s="458">
        <f t="shared" si="13"/>
        <v>0.49709202122448803</v>
      </c>
      <c r="O22" s="406"/>
      <c r="P22" s="193"/>
      <c r="Q22" s="193"/>
      <c r="R22" s="193"/>
      <c r="S22" s="193"/>
      <c r="T22" s="193"/>
      <c r="U22" s="193"/>
      <c r="V22" s="193"/>
      <c r="W22" s="193"/>
    </row>
    <row r="23" spans="1:23" ht="18.75" customHeight="1" x14ac:dyDescent="0.3">
      <c r="A23" s="76">
        <v>8</v>
      </c>
      <c r="B23" s="71" t="s">
        <v>63</v>
      </c>
      <c r="C23" s="77">
        <v>5186830</v>
      </c>
      <c r="D23" s="78">
        <v>3763518</v>
      </c>
      <c r="E23" s="458">
        <f t="shared" si="7"/>
        <v>0.72559116068966978</v>
      </c>
      <c r="F23" s="81">
        <v>502259</v>
      </c>
      <c r="G23" s="142">
        <f t="shared" si="8"/>
        <v>0.13345465598942266</v>
      </c>
      <c r="H23" s="631">
        <f t="shared" si="9"/>
        <v>9.6833518738805788E-2</v>
      </c>
      <c r="I23" s="79">
        <v>124284</v>
      </c>
      <c r="J23" s="142">
        <f t="shared" si="10"/>
        <v>3.302335740124001E-2</v>
      </c>
      <c r="K23" s="458">
        <f t="shared" si="11"/>
        <v>2.3961456226635536E-2</v>
      </c>
      <c r="L23" s="81">
        <v>3136975</v>
      </c>
      <c r="M23" s="142">
        <f t="shared" si="12"/>
        <v>0.8335219866093373</v>
      </c>
      <c r="N23" s="458">
        <f t="shared" si="13"/>
        <v>0.60479618572422844</v>
      </c>
      <c r="O23" s="406"/>
      <c r="P23" s="193"/>
      <c r="Q23" s="193"/>
      <c r="R23" s="193"/>
      <c r="S23" s="193"/>
      <c r="T23" s="193"/>
      <c r="U23" s="193"/>
      <c r="V23" s="193"/>
      <c r="W23" s="193"/>
    </row>
    <row r="24" spans="1:23" ht="26.25" customHeight="1" x14ac:dyDescent="0.3">
      <c r="A24" s="735" t="s">
        <v>64</v>
      </c>
      <c r="B24" s="736"/>
      <c r="C24" s="74">
        <f>SUM(C16:C23)</f>
        <v>16578814.58</v>
      </c>
      <c r="D24" s="42">
        <f>SUM(D16:D23)</f>
        <v>10741767.42</v>
      </c>
      <c r="E24" s="40">
        <f>D24/C24</f>
        <v>0.64792131959533628</v>
      </c>
      <c r="F24" s="39">
        <f>SUM(F16:F23)</f>
        <v>2653501.85</v>
      </c>
      <c r="G24" s="84">
        <f>F24/D24</f>
        <v>0.2470265596199252</v>
      </c>
      <c r="H24" s="41">
        <f>F24/C24</f>
        <v>0.16005377448403793</v>
      </c>
      <c r="I24" s="42">
        <f>SUM(I16:I23)</f>
        <v>1118502.17</v>
      </c>
      <c r="J24" s="84">
        <f>I24/D24</f>
        <v>0.10412645575601188</v>
      </c>
      <c r="K24" s="41">
        <f>I24/C24</f>
        <v>6.7465750618220618E-2</v>
      </c>
      <c r="L24" s="42">
        <f>SUM(L16:L23)</f>
        <v>6969763.4000000004</v>
      </c>
      <c r="M24" s="84">
        <f>L24/D24</f>
        <v>0.64884698462406298</v>
      </c>
      <c r="N24" s="41">
        <f>L24/C24</f>
        <v>0.42040179449307769</v>
      </c>
    </row>
    <row r="25" spans="1:23" ht="39.450000000000003" customHeight="1" x14ac:dyDescent="0.3">
      <c r="A25" s="775" t="s">
        <v>67</v>
      </c>
      <c r="B25" s="776"/>
      <c r="C25" s="689">
        <f>SUM(C24,C14)</f>
        <v>27842187.579999998</v>
      </c>
      <c r="D25" s="672">
        <f>SUM(D24,D14)</f>
        <v>17102927.420000002</v>
      </c>
      <c r="E25" s="690">
        <f>D25/C25</f>
        <v>0.61428102123288697</v>
      </c>
      <c r="F25" s="673">
        <f>SUM(F24,F14)</f>
        <v>6235586.8499999996</v>
      </c>
      <c r="G25" s="691">
        <f t="shared" ref="G25:G26" si="14">F25/D25</f>
        <v>0.36459178577277729</v>
      </c>
      <c r="H25" s="692">
        <f>F25/C25</f>
        <v>0.22396181449762362</v>
      </c>
      <c r="I25" s="693">
        <f>SUM(I24,I14)</f>
        <v>2043073.17</v>
      </c>
      <c r="J25" s="691">
        <f t="shared" ref="J25:J26" si="15">I25/D25</f>
        <v>0.11945751273029724</v>
      </c>
      <c r="K25" s="694">
        <f>I25/C25</f>
        <v>7.3380482913907585E-2</v>
      </c>
      <c r="L25" s="673">
        <f>SUM(L24,L14)</f>
        <v>8824267.4000000004</v>
      </c>
      <c r="M25" s="691">
        <f t="shared" ref="M25:M26" si="16">L25/D25</f>
        <v>0.51595070149692535</v>
      </c>
      <c r="N25" s="692">
        <f>L25/C25</f>
        <v>0.31693872382135574</v>
      </c>
    </row>
    <row r="26" spans="1:23" ht="57" customHeight="1" x14ac:dyDescent="0.3">
      <c r="A26" s="773" t="s">
        <v>265</v>
      </c>
      <c r="B26" s="861"/>
      <c r="C26" s="695">
        <v>4759292</v>
      </c>
      <c r="D26" s="696">
        <v>1605122</v>
      </c>
      <c r="E26" s="687">
        <f>D26/C26</f>
        <v>0.33726066818341888</v>
      </c>
      <c r="F26" s="696">
        <v>543149</v>
      </c>
      <c r="G26" s="697">
        <f t="shared" si="14"/>
        <v>0.33838487043352466</v>
      </c>
      <c r="H26" s="687">
        <f>F26/C26</f>
        <v>0.11412390750557015</v>
      </c>
      <c r="I26" s="698">
        <v>663206</v>
      </c>
      <c r="J26" s="699">
        <f t="shared" si="15"/>
        <v>0.41318105415040102</v>
      </c>
      <c r="K26" s="687">
        <f>I26/C26</f>
        <v>0.13934971840349364</v>
      </c>
      <c r="L26" s="696">
        <v>398767</v>
      </c>
      <c r="M26" s="691">
        <f t="shared" si="16"/>
        <v>0.24843407541607429</v>
      </c>
      <c r="N26" s="687">
        <f>L26/C26</f>
        <v>8.3787042274355086E-2</v>
      </c>
    </row>
    <row r="27" spans="1:23" x14ac:dyDescent="0.3">
      <c r="G27" s="193"/>
      <c r="I27" s="459"/>
      <c r="J27" s="146"/>
      <c r="M27" s="446"/>
    </row>
    <row r="28" spans="1:23" ht="12.75" customHeight="1" x14ac:dyDescent="0.3">
      <c r="A28" s="859" t="s">
        <v>68</v>
      </c>
      <c r="B28" s="860"/>
      <c r="C28" s="424">
        <f>SUM(C25:C26)</f>
        <v>32601479.579999998</v>
      </c>
      <c r="D28" s="416">
        <f>SUM(D25:D26)</f>
        <v>18708049.420000002</v>
      </c>
      <c r="E28" s="423">
        <f>D28/C28</f>
        <v>0.57384050236409556</v>
      </c>
      <c r="F28" s="424">
        <f>SUM(F25:F26)</f>
        <v>6778735.8499999996</v>
      </c>
      <c r="G28" s="417">
        <f>F28/D28</f>
        <v>0.36234327255695259</v>
      </c>
      <c r="H28" s="423">
        <f>F28/C28</f>
        <v>0.20792724555233208</v>
      </c>
      <c r="I28" s="424">
        <f>SUM(I25:I26)</f>
        <v>2706279.17</v>
      </c>
      <c r="J28" s="417">
        <f>I28/D28</f>
        <v>0.14465854292146721</v>
      </c>
      <c r="K28" s="418">
        <f>I28/C28</f>
        <v>8.3010930941312816E-2</v>
      </c>
      <c r="L28" s="419">
        <f>SUM(L25:L26)</f>
        <v>9223034.4000000004</v>
      </c>
      <c r="M28" s="417">
        <f>L28/D28</f>
        <v>0.49299818452158012</v>
      </c>
      <c r="N28" s="418">
        <f>L28/C28</f>
        <v>0.28290232587045061</v>
      </c>
    </row>
    <row r="29" spans="1:23" x14ac:dyDescent="0.3">
      <c r="A29" s="29"/>
    </row>
    <row r="30" spans="1:23" ht="43.2" customHeight="1" x14ac:dyDescent="0.3">
      <c r="A30" s="724" t="s">
        <v>263</v>
      </c>
      <c r="B30" s="724"/>
      <c r="C30" s="724"/>
      <c r="D30" s="724"/>
      <c r="E30" s="724"/>
      <c r="F30" s="724"/>
      <c r="G30" s="724"/>
      <c r="H30" s="402"/>
      <c r="I30" s="406"/>
      <c r="J30" s="402"/>
      <c r="K30" s="402"/>
      <c r="L30" s="406"/>
      <c r="M30" s="402"/>
      <c r="N30" s="402"/>
      <c r="O30" s="402"/>
      <c r="P30" s="193"/>
      <c r="Q30" s="193"/>
      <c r="R30" s="193"/>
      <c r="S30" s="193"/>
    </row>
    <row r="31" spans="1:23" x14ac:dyDescent="0.3">
      <c r="A31" s="402"/>
      <c r="B31" s="402"/>
      <c r="C31" s="402"/>
      <c r="D31" s="402"/>
      <c r="E31" s="402"/>
      <c r="F31" s="402"/>
      <c r="G31" s="402"/>
      <c r="H31" s="402"/>
      <c r="I31" s="402"/>
      <c r="J31" s="402"/>
      <c r="K31" s="402"/>
      <c r="L31" s="402"/>
      <c r="M31" s="402"/>
      <c r="N31" s="402"/>
      <c r="O31" s="402"/>
      <c r="P31" s="193"/>
      <c r="Q31" s="193"/>
      <c r="R31" s="193"/>
      <c r="S31" s="193"/>
    </row>
    <row r="32" spans="1:23" ht="15.6" x14ac:dyDescent="0.3">
      <c r="A32" s="199"/>
      <c r="B32" s="199"/>
      <c r="C32" s="199"/>
      <c r="D32" s="199"/>
      <c r="E32" s="199"/>
      <c r="F32" s="199"/>
      <c r="G32" s="199"/>
      <c r="H32" s="199"/>
      <c r="I32" s="199"/>
      <c r="J32" s="199"/>
      <c r="K32" s="199"/>
      <c r="L32" s="199"/>
      <c r="M32" s="199"/>
      <c r="N32" s="199"/>
      <c r="O32" s="199"/>
      <c r="P32" s="199"/>
      <c r="Q32" s="199"/>
      <c r="R32" s="199"/>
      <c r="S32" s="193"/>
    </row>
    <row r="33" spans="1:19" x14ac:dyDescent="0.3">
      <c r="A33" s="372"/>
      <c r="B33" s="339"/>
      <c r="C33" s="365"/>
      <c r="D33" s="365"/>
      <c r="E33" s="425"/>
      <c r="F33" s="365"/>
      <c r="G33" s="365"/>
      <c r="H33" s="365"/>
      <c r="I33" s="365"/>
      <c r="J33" s="425"/>
      <c r="K33" s="365"/>
      <c r="L33" s="425"/>
      <c r="M33" s="365"/>
      <c r="N33" s="425"/>
      <c r="O33" s="365"/>
      <c r="P33" s="191"/>
      <c r="Q33" s="190"/>
      <c r="R33" s="192"/>
      <c r="S33" s="193"/>
    </row>
    <row r="34" spans="1:19" x14ac:dyDescent="0.3">
      <c r="A34" s="372"/>
      <c r="B34" s="339"/>
      <c r="C34" s="365"/>
      <c r="D34" s="365"/>
      <c r="E34" s="425"/>
      <c r="F34" s="365"/>
      <c r="G34" s="365"/>
      <c r="H34" s="365"/>
      <c r="I34" s="365"/>
      <c r="J34" s="425"/>
      <c r="K34" s="365"/>
      <c r="L34" s="198"/>
      <c r="M34" s="365"/>
      <c r="N34" s="425"/>
      <c r="O34" s="365"/>
      <c r="P34" s="191"/>
      <c r="Q34" s="190"/>
      <c r="R34" s="192"/>
      <c r="S34" s="193"/>
    </row>
    <row r="35" spans="1:19" x14ac:dyDescent="0.3">
      <c r="A35" s="372"/>
      <c r="B35" s="339"/>
      <c r="C35" s="365"/>
      <c r="D35" s="365"/>
      <c r="E35" s="425"/>
      <c r="F35" s="365"/>
      <c r="G35" s="365"/>
      <c r="H35" s="365"/>
      <c r="I35" s="365"/>
      <c r="J35" s="425"/>
      <c r="K35" s="365"/>
      <c r="L35" s="198"/>
      <c r="M35" s="365"/>
      <c r="N35" s="425"/>
      <c r="O35" s="365"/>
      <c r="P35" s="191"/>
      <c r="Q35" s="190"/>
      <c r="R35" s="192"/>
      <c r="S35" s="193"/>
    </row>
    <row r="36" spans="1:19" x14ac:dyDescent="0.3">
      <c r="A36" s="372"/>
      <c r="B36" s="339"/>
      <c r="C36" s="365"/>
      <c r="D36" s="365"/>
      <c r="E36" s="425"/>
      <c r="F36" s="365"/>
      <c r="G36" s="365"/>
      <c r="H36" s="365"/>
      <c r="I36" s="365"/>
      <c r="J36" s="425"/>
      <c r="K36" s="365"/>
      <c r="L36" s="365"/>
      <c r="M36" s="365"/>
      <c r="N36" s="425"/>
      <c r="O36" s="365"/>
      <c r="P36" s="191"/>
      <c r="Q36" s="190"/>
      <c r="R36" s="192"/>
      <c r="S36" s="193"/>
    </row>
    <row r="37" spans="1:19" x14ac:dyDescent="0.3">
      <c r="A37" s="372"/>
      <c r="B37" s="339"/>
      <c r="C37" s="365"/>
      <c r="D37" s="365"/>
      <c r="E37" s="425"/>
      <c r="F37" s="365"/>
      <c r="G37" s="365"/>
      <c r="H37" s="365"/>
      <c r="I37" s="365"/>
      <c r="J37" s="425"/>
      <c r="K37" s="365"/>
      <c r="L37" s="365"/>
      <c r="M37" s="365"/>
      <c r="N37" s="425"/>
      <c r="O37" s="365"/>
      <c r="P37" s="191"/>
      <c r="Q37" s="190"/>
      <c r="R37" s="192"/>
      <c r="S37" s="193"/>
    </row>
    <row r="38" spans="1:19" x14ac:dyDescent="0.3">
      <c r="A38" s="372"/>
      <c r="B38" s="339"/>
      <c r="C38" s="365"/>
      <c r="D38" s="365"/>
      <c r="E38" s="425"/>
      <c r="F38" s="365"/>
      <c r="G38" s="365"/>
      <c r="H38" s="365"/>
      <c r="I38" s="365"/>
      <c r="J38" s="425"/>
      <c r="K38" s="365"/>
      <c r="L38" s="425"/>
      <c r="M38" s="365"/>
      <c r="N38" s="425"/>
      <c r="O38" s="365"/>
      <c r="P38" s="191"/>
      <c r="Q38" s="190"/>
      <c r="R38" s="192"/>
      <c r="S38" s="193"/>
    </row>
    <row r="39" spans="1:19" x14ac:dyDescent="0.3">
      <c r="A39" s="372"/>
      <c r="B39" s="339"/>
      <c r="C39" s="365"/>
      <c r="D39" s="365"/>
      <c r="E39" s="425"/>
      <c r="F39" s="365"/>
      <c r="G39" s="365"/>
      <c r="H39" s="365"/>
      <c r="I39" s="365"/>
      <c r="J39" s="425"/>
      <c r="K39" s="365"/>
      <c r="L39" s="365"/>
      <c r="M39" s="365"/>
      <c r="N39" s="425"/>
      <c r="O39" s="365"/>
      <c r="P39" s="191"/>
      <c r="Q39" s="190"/>
      <c r="R39" s="192"/>
      <c r="S39" s="193"/>
    </row>
    <row r="40" spans="1:19" x14ac:dyDescent="0.3">
      <c r="A40" s="372"/>
      <c r="B40" s="339"/>
      <c r="C40" s="365"/>
      <c r="D40" s="365"/>
      <c r="E40" s="425"/>
      <c r="F40" s="365"/>
      <c r="G40" s="365"/>
      <c r="H40" s="365"/>
      <c r="I40" s="365"/>
      <c r="J40" s="425"/>
      <c r="K40" s="365"/>
      <c r="L40" s="425"/>
      <c r="M40" s="365"/>
      <c r="N40" s="425"/>
      <c r="O40" s="365"/>
      <c r="P40" s="191"/>
      <c r="Q40" s="190"/>
      <c r="R40" s="192"/>
      <c r="S40" s="193"/>
    </row>
    <row r="41" spans="1:19" x14ac:dyDescent="0.3">
      <c r="A41" s="193"/>
      <c r="B41" s="193"/>
      <c r="C41" s="193"/>
      <c r="D41" s="193"/>
      <c r="E41" s="193"/>
      <c r="F41" s="193"/>
      <c r="G41" s="193"/>
      <c r="H41" s="193"/>
      <c r="I41" s="193"/>
      <c r="J41" s="193"/>
      <c r="K41" s="193"/>
      <c r="L41" s="193"/>
      <c r="M41" s="193"/>
      <c r="N41" s="193"/>
      <c r="O41" s="193"/>
      <c r="P41" s="193"/>
      <c r="Q41" s="193"/>
      <c r="R41" s="193"/>
      <c r="S41" s="193"/>
    </row>
    <row r="44" spans="1:19" x14ac:dyDescent="0.3">
      <c r="D44" s="190"/>
      <c r="E44" s="190"/>
      <c r="F44" s="191"/>
      <c r="G44" s="190"/>
      <c r="H44" s="190"/>
      <c r="I44" s="190"/>
    </row>
  </sheetData>
  <mergeCells count="16">
    <mergeCell ref="A30:G30"/>
    <mergeCell ref="A2:A4"/>
    <mergeCell ref="B2:B4"/>
    <mergeCell ref="C2:C4"/>
    <mergeCell ref="D2:N2"/>
    <mergeCell ref="D3:E3"/>
    <mergeCell ref="F3:H3"/>
    <mergeCell ref="I3:K3"/>
    <mergeCell ref="L3:N3"/>
    <mergeCell ref="A28:B28"/>
    <mergeCell ref="A5:N5"/>
    <mergeCell ref="A14:B14"/>
    <mergeCell ref="A15:N15"/>
    <mergeCell ref="A24:B24"/>
    <mergeCell ref="A25:B25"/>
    <mergeCell ref="A26:B26"/>
  </mergeCells>
  <pageMargins left="0.31496062992125984" right="0.11811023622047245" top="0.74803149606299213" bottom="0.74803149606299213" header="0.31496062992125984" footer="0.31496062992125984"/>
  <pageSetup paperSize="9" firstPageNumber="6" orientation="landscape" useFirstPageNumber="1" r:id="rId1"/>
  <headerFooter>
    <oddHeader>&amp;LAugstākās izglītības finansējums</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D18"/>
  <sheetViews>
    <sheetView zoomScale="75" zoomScaleNormal="100" workbookViewId="0">
      <selection activeCell="A16" sqref="A16:F16"/>
    </sheetView>
  </sheetViews>
  <sheetFormatPr defaultColWidth="9.109375" defaultRowHeight="14.4" x14ac:dyDescent="0.3"/>
  <cols>
    <col min="1" max="1" width="22.77734375" customWidth="1"/>
    <col min="2" max="2" width="9.44140625" customWidth="1"/>
    <col min="3" max="3" width="9.109375" customWidth="1"/>
    <col min="4" max="4" width="6.109375" customWidth="1"/>
    <col min="5" max="5" width="10.44140625" customWidth="1"/>
    <col min="6" max="7" width="11.44140625" customWidth="1"/>
    <col min="8" max="8" width="12.109375" customWidth="1"/>
    <col min="9" max="9" width="11.44140625" customWidth="1"/>
    <col min="10" max="10" width="11.6640625" customWidth="1"/>
    <col min="11" max="11" width="12" customWidth="1"/>
    <col min="12" max="13" width="6.44140625" customWidth="1"/>
    <col min="14" max="14" width="11.6640625" customWidth="1"/>
    <col min="15" max="15" width="11.44140625" customWidth="1"/>
    <col min="16" max="18" width="6.44140625" customWidth="1"/>
    <col min="19" max="19" width="8.33203125" customWidth="1"/>
    <col min="20" max="21" width="8.6640625" customWidth="1"/>
    <col min="22" max="22" width="8.109375" customWidth="1"/>
    <col min="23" max="23" width="6.44140625" customWidth="1"/>
  </cols>
  <sheetData>
    <row r="1" spans="1:30" ht="23.25" customHeight="1" thickBot="1" x14ac:dyDescent="0.35">
      <c r="A1" s="172" t="s">
        <v>174</v>
      </c>
      <c r="B1" s="94"/>
      <c r="C1" s="94"/>
      <c r="D1" s="94"/>
      <c r="E1" s="94"/>
      <c r="F1" s="94"/>
      <c r="G1" s="94"/>
      <c r="H1" s="94"/>
      <c r="I1" s="94"/>
      <c r="J1" s="94"/>
      <c r="K1" s="94"/>
      <c r="L1" s="94"/>
      <c r="M1" s="94"/>
      <c r="N1" s="94"/>
      <c r="O1" s="94"/>
      <c r="P1" s="94"/>
      <c r="Q1" s="94"/>
      <c r="R1" s="94"/>
      <c r="S1" s="94"/>
      <c r="T1" s="94"/>
      <c r="U1" s="94"/>
      <c r="V1" s="94"/>
    </row>
    <row r="3" spans="1:30" x14ac:dyDescent="0.3">
      <c r="A3" s="173" t="s">
        <v>104</v>
      </c>
    </row>
    <row r="4" spans="1:30" s="174" customFormat="1" ht="15.6" x14ac:dyDescent="0.3">
      <c r="A4" s="864" t="s">
        <v>105</v>
      </c>
      <c r="B4" s="866" t="s">
        <v>106</v>
      </c>
      <c r="C4" s="867"/>
      <c r="D4" s="867"/>
      <c r="E4" s="867"/>
      <c r="F4" s="867"/>
      <c r="G4" s="867"/>
      <c r="H4" s="867"/>
      <c r="I4" s="867"/>
      <c r="J4" s="867"/>
      <c r="K4" s="867"/>
      <c r="L4" s="867"/>
      <c r="M4" s="867"/>
      <c r="N4" s="867"/>
      <c r="O4" s="867"/>
      <c r="P4" s="867"/>
      <c r="Q4" s="867"/>
      <c r="R4" s="867"/>
      <c r="S4" s="867"/>
      <c r="T4" s="867"/>
      <c r="U4" s="867"/>
      <c r="V4" s="867"/>
      <c r="W4" s="867"/>
      <c r="X4" s="867"/>
      <c r="Y4" s="868"/>
      <c r="Z4" s="106"/>
    </row>
    <row r="5" spans="1:30" s="174" customFormat="1" ht="51.75" customHeight="1" x14ac:dyDescent="0.3">
      <c r="A5" s="865"/>
      <c r="B5" s="546" t="s">
        <v>177</v>
      </c>
      <c r="C5" s="547" t="s">
        <v>178</v>
      </c>
      <c r="D5" s="548" t="s">
        <v>18</v>
      </c>
      <c r="E5" s="549" t="s">
        <v>175</v>
      </c>
      <c r="F5" s="547" t="s">
        <v>176</v>
      </c>
      <c r="G5" s="549" t="s">
        <v>179</v>
      </c>
      <c r="H5" s="547" t="s">
        <v>180</v>
      </c>
      <c r="I5" s="549" t="s">
        <v>181</v>
      </c>
      <c r="J5" s="547" t="s">
        <v>182</v>
      </c>
      <c r="K5" s="548" t="s">
        <v>26</v>
      </c>
      <c r="L5" s="548" t="s">
        <v>27</v>
      </c>
      <c r="M5" s="548" t="s">
        <v>107</v>
      </c>
      <c r="N5" s="548" t="s">
        <v>30</v>
      </c>
      <c r="O5" s="548" t="s">
        <v>31</v>
      </c>
      <c r="P5" s="548" t="s">
        <v>108</v>
      </c>
      <c r="Q5" s="548" t="s">
        <v>21</v>
      </c>
      <c r="R5" s="278" t="s">
        <v>183</v>
      </c>
      <c r="S5" s="549" t="s">
        <v>184</v>
      </c>
      <c r="T5" s="550" t="s">
        <v>185</v>
      </c>
      <c r="U5" s="551" t="s">
        <v>186</v>
      </c>
      <c r="V5" s="550" t="s">
        <v>187</v>
      </c>
      <c r="W5" s="552" t="s">
        <v>19</v>
      </c>
      <c r="X5" s="560" t="s">
        <v>254</v>
      </c>
      <c r="Y5" s="561" t="s">
        <v>255</v>
      </c>
      <c r="Z5" s="175"/>
      <c r="AC5" s="106"/>
    </row>
    <row r="6" spans="1:30" s="174" customFormat="1" ht="52.95" customHeight="1" x14ac:dyDescent="0.3">
      <c r="A6" s="517" t="s">
        <v>162</v>
      </c>
      <c r="B6" s="533">
        <v>3320</v>
      </c>
      <c r="C6" s="526">
        <v>3479</v>
      </c>
      <c r="D6" s="534">
        <v>4442</v>
      </c>
      <c r="E6" s="535">
        <v>995</v>
      </c>
      <c r="F6" s="526">
        <v>1087</v>
      </c>
      <c r="G6" s="214">
        <v>544</v>
      </c>
      <c r="H6" s="526">
        <v>547</v>
      </c>
      <c r="I6" s="216">
        <v>694</v>
      </c>
      <c r="J6" s="536">
        <v>697</v>
      </c>
      <c r="K6" s="534">
        <v>377</v>
      </c>
      <c r="L6" s="534">
        <v>234</v>
      </c>
      <c r="M6" s="534">
        <v>455</v>
      </c>
      <c r="N6" s="534">
        <v>396</v>
      </c>
      <c r="O6" s="534">
        <v>51</v>
      </c>
      <c r="P6" s="534">
        <v>6</v>
      </c>
      <c r="Q6" s="537">
        <v>2862</v>
      </c>
      <c r="R6" s="534">
        <v>421</v>
      </c>
      <c r="S6" s="535">
        <v>496</v>
      </c>
      <c r="T6" s="536">
        <v>506</v>
      </c>
      <c r="U6" s="535">
        <v>389</v>
      </c>
      <c r="V6" s="536">
        <v>388</v>
      </c>
      <c r="W6" s="538">
        <v>1969</v>
      </c>
      <c r="X6" s="639">
        <f>SUM(B6,D6,E6,G6,I6,K6:S6,U6,W6)</f>
        <v>17651</v>
      </c>
      <c r="Y6" s="639">
        <f>SUM(C6,D6,F6,H6,J6,K6:R6,T6,V6,W6)</f>
        <v>17917</v>
      </c>
      <c r="AC6"/>
      <c r="AD6" s="176"/>
    </row>
    <row r="7" spans="1:30" s="174" customFormat="1" ht="73.95" customHeight="1" x14ac:dyDescent="0.3">
      <c r="A7" s="517" t="s">
        <v>163</v>
      </c>
      <c r="B7" s="516">
        <v>1284</v>
      </c>
      <c r="C7" s="521">
        <v>1285</v>
      </c>
      <c r="D7" s="524">
        <v>1353</v>
      </c>
      <c r="E7" s="217">
        <v>298</v>
      </c>
      <c r="F7" s="526">
        <v>289</v>
      </c>
      <c r="G7" s="214">
        <v>203</v>
      </c>
      <c r="H7" s="520">
        <v>188</v>
      </c>
      <c r="I7" s="217">
        <v>127</v>
      </c>
      <c r="J7" s="520">
        <v>127</v>
      </c>
      <c r="K7" s="524">
        <v>64</v>
      </c>
      <c r="L7" s="524">
        <v>18</v>
      </c>
      <c r="M7" s="524">
        <v>69</v>
      </c>
      <c r="N7" s="524">
        <v>103</v>
      </c>
      <c r="O7" s="524">
        <v>15</v>
      </c>
      <c r="P7" s="524"/>
      <c r="Q7" s="530">
        <v>214</v>
      </c>
      <c r="R7" s="524">
        <v>91</v>
      </c>
      <c r="S7" s="215">
        <v>200</v>
      </c>
      <c r="T7" s="520">
        <v>190</v>
      </c>
      <c r="U7" s="215">
        <v>70</v>
      </c>
      <c r="V7" s="520">
        <v>73</v>
      </c>
      <c r="W7" s="217">
        <v>478</v>
      </c>
      <c r="X7" s="640">
        <f t="shared" ref="X7:X8" si="0">SUM(B7,D7,E7,G7,I7,K7:S7,U7,W7)</f>
        <v>4587</v>
      </c>
      <c r="Y7" s="640">
        <f>SUM(C7,D7,F7,H7,J7,K7:R7,T7,V7,W7)</f>
        <v>4557</v>
      </c>
      <c r="Z7"/>
      <c r="AC7"/>
    </row>
    <row r="8" spans="1:30" s="174" customFormat="1" x14ac:dyDescent="0.3">
      <c r="A8" s="517" t="s">
        <v>109</v>
      </c>
      <c r="B8" s="516">
        <v>395</v>
      </c>
      <c r="C8" s="522">
        <v>395</v>
      </c>
      <c r="D8" s="524">
        <v>307</v>
      </c>
      <c r="E8" s="215">
        <v>74</v>
      </c>
      <c r="F8" s="520">
        <v>74</v>
      </c>
      <c r="G8" s="216">
        <v>24</v>
      </c>
      <c r="H8" s="520">
        <v>24</v>
      </c>
      <c r="I8" s="215">
        <v>12</v>
      </c>
      <c r="J8" s="526">
        <v>12</v>
      </c>
      <c r="K8" s="524">
        <v>13</v>
      </c>
      <c r="L8" s="527">
        <v>7</v>
      </c>
      <c r="M8" s="527">
        <v>14</v>
      </c>
      <c r="N8" s="527">
        <v>18</v>
      </c>
      <c r="O8" s="527">
        <v>1</v>
      </c>
      <c r="P8" s="527"/>
      <c r="Q8" s="530">
        <v>169</v>
      </c>
      <c r="R8" s="527">
        <v>15</v>
      </c>
      <c r="S8" s="216">
        <v>34</v>
      </c>
      <c r="T8" s="520">
        <v>34</v>
      </c>
      <c r="U8" s="216">
        <v>20</v>
      </c>
      <c r="V8" s="526">
        <v>18</v>
      </c>
      <c r="W8" s="214">
        <v>153</v>
      </c>
      <c r="X8" s="640">
        <f t="shared" si="0"/>
        <v>1256</v>
      </c>
      <c r="Y8" s="640">
        <f>SUM(C8,D8,F8,H8,J8,K8:R8,T8,V8,W8)</f>
        <v>1254</v>
      </c>
      <c r="Z8"/>
      <c r="AC8"/>
    </row>
    <row r="9" spans="1:30" s="174" customFormat="1" x14ac:dyDescent="0.3">
      <c r="A9" s="177" t="s">
        <v>110</v>
      </c>
      <c r="B9" s="509">
        <f t="shared" ref="B9:Y9" si="1">SUM(B6:B8)</f>
        <v>4999</v>
      </c>
      <c r="C9" s="523">
        <f t="shared" si="1"/>
        <v>5159</v>
      </c>
      <c r="D9" s="525">
        <f t="shared" si="1"/>
        <v>6102</v>
      </c>
      <c r="E9" s="519">
        <f t="shared" si="1"/>
        <v>1367</v>
      </c>
      <c r="F9" s="523">
        <f t="shared" si="1"/>
        <v>1450</v>
      </c>
      <c r="G9" s="519">
        <f t="shared" si="1"/>
        <v>771</v>
      </c>
      <c r="H9" s="523">
        <f t="shared" si="1"/>
        <v>759</v>
      </c>
      <c r="I9" s="519">
        <f t="shared" si="1"/>
        <v>833</v>
      </c>
      <c r="J9" s="523">
        <f t="shared" si="1"/>
        <v>836</v>
      </c>
      <c r="K9" s="525">
        <f t="shared" si="1"/>
        <v>454</v>
      </c>
      <c r="L9" s="525">
        <f t="shared" si="1"/>
        <v>259</v>
      </c>
      <c r="M9" s="525">
        <f t="shared" si="1"/>
        <v>538</v>
      </c>
      <c r="N9" s="525">
        <f t="shared" si="1"/>
        <v>517</v>
      </c>
      <c r="O9" s="525">
        <f t="shared" si="1"/>
        <v>67</v>
      </c>
      <c r="P9" s="529">
        <f t="shared" si="1"/>
        <v>6</v>
      </c>
      <c r="Q9" s="529">
        <f t="shared" si="1"/>
        <v>3245</v>
      </c>
      <c r="R9" s="529">
        <f t="shared" si="1"/>
        <v>527</v>
      </c>
      <c r="S9" s="528">
        <f t="shared" si="1"/>
        <v>730</v>
      </c>
      <c r="T9" s="531">
        <f t="shared" si="1"/>
        <v>730</v>
      </c>
      <c r="U9" s="528">
        <f t="shared" si="1"/>
        <v>479</v>
      </c>
      <c r="V9" s="531">
        <f t="shared" si="1"/>
        <v>479</v>
      </c>
      <c r="W9" s="532">
        <f t="shared" si="1"/>
        <v>2600</v>
      </c>
      <c r="X9" s="641">
        <f t="shared" si="1"/>
        <v>23494</v>
      </c>
      <c r="Y9" s="642">
        <f t="shared" si="1"/>
        <v>23728</v>
      </c>
      <c r="Z9"/>
      <c r="AC9"/>
    </row>
    <row r="10" spans="1:30" s="174" customFormat="1" ht="15.6" x14ac:dyDescent="0.3">
      <c r="A10" s="267"/>
      <c r="B10" s="875" t="s">
        <v>91</v>
      </c>
      <c r="C10" s="876"/>
      <c r="D10" s="876"/>
      <c r="E10" s="876"/>
      <c r="F10" s="876"/>
      <c r="G10" s="876"/>
      <c r="H10" s="876"/>
      <c r="I10" s="876"/>
      <c r="J10" s="876"/>
      <c r="K10" s="876"/>
      <c r="L10" s="876"/>
      <c r="M10" s="876"/>
      <c r="N10" s="876"/>
      <c r="O10" s="877"/>
      <c r="P10" s="545"/>
      <c r="Q10" s="541"/>
      <c r="R10" s="541"/>
      <c r="S10" s="541"/>
      <c r="T10" s="541"/>
      <c r="U10" s="541"/>
      <c r="V10" s="541"/>
      <c r="W10" s="542"/>
      <c r="Z10"/>
    </row>
    <row r="11" spans="1:30" s="174" customFormat="1" ht="51.75" customHeight="1" x14ac:dyDescent="0.3">
      <c r="A11" s="264"/>
      <c r="B11" s="553" t="s">
        <v>56</v>
      </c>
      <c r="C11" s="554" t="s">
        <v>57</v>
      </c>
      <c r="D11" s="554" t="s">
        <v>50</v>
      </c>
      <c r="E11" s="554" t="s">
        <v>171</v>
      </c>
      <c r="F11" s="555" t="s">
        <v>201</v>
      </c>
      <c r="G11" s="556" t="s">
        <v>202</v>
      </c>
      <c r="H11" s="555" t="s">
        <v>203</v>
      </c>
      <c r="I11" s="556" t="s">
        <v>204</v>
      </c>
      <c r="J11" s="555" t="s">
        <v>205</v>
      </c>
      <c r="K11" s="556" t="s">
        <v>206</v>
      </c>
      <c r="L11" s="557" t="s">
        <v>58</v>
      </c>
      <c r="M11" s="557" t="s">
        <v>60</v>
      </c>
      <c r="N11" s="558" t="s">
        <v>207</v>
      </c>
      <c r="O11" s="559" t="s">
        <v>208</v>
      </c>
      <c r="P11" s="544"/>
      <c r="Q11" s="266"/>
      <c r="R11" s="266"/>
      <c r="S11" s="266"/>
      <c r="T11" s="110"/>
      <c r="U11" s="110"/>
      <c r="V11" s="266"/>
      <c r="W11" s="266"/>
      <c r="X11" s="266"/>
    </row>
    <row r="12" spans="1:30" s="174" customFormat="1" ht="40.049999999999997" customHeight="1" x14ac:dyDescent="0.3">
      <c r="A12" s="265" t="s">
        <v>111</v>
      </c>
      <c r="B12" s="543">
        <v>247</v>
      </c>
      <c r="C12" s="539">
        <v>352</v>
      </c>
      <c r="D12" s="539">
        <v>72</v>
      </c>
      <c r="E12" s="539">
        <v>75</v>
      </c>
      <c r="F12" s="518">
        <v>344</v>
      </c>
      <c r="G12" s="540">
        <v>269</v>
      </c>
      <c r="H12" s="518">
        <v>347</v>
      </c>
      <c r="I12" s="540">
        <v>322</v>
      </c>
      <c r="J12" s="518">
        <v>616</v>
      </c>
      <c r="K12" s="540">
        <v>561</v>
      </c>
      <c r="L12" s="539">
        <v>104</v>
      </c>
      <c r="M12" s="539">
        <v>77</v>
      </c>
      <c r="N12" s="518">
        <v>184</v>
      </c>
      <c r="O12" s="540">
        <v>92</v>
      </c>
      <c r="P12" s="510"/>
      <c r="Q12" s="511"/>
      <c r="R12" s="511"/>
      <c r="S12" s="511"/>
      <c r="T12" s="511"/>
      <c r="U12" s="511"/>
      <c r="V12" s="511"/>
      <c r="W12" s="511"/>
      <c r="X12" s="511"/>
      <c r="Y12" s="511"/>
    </row>
    <row r="13" spans="1:30" s="174" customFormat="1" x14ac:dyDescent="0.3">
      <c r="A13" s="512" t="s">
        <v>66</v>
      </c>
      <c r="B13" s="869"/>
      <c r="C13" s="870"/>
      <c r="D13" s="870"/>
      <c r="E13" s="870"/>
      <c r="F13" s="870"/>
      <c r="G13" s="870"/>
      <c r="H13" s="870"/>
      <c r="I13" s="870"/>
      <c r="J13" s="870"/>
      <c r="K13" s="870"/>
      <c r="L13" s="870"/>
      <c r="M13" s="870"/>
      <c r="N13" s="870"/>
      <c r="O13" s="870"/>
      <c r="P13" s="870"/>
      <c r="Q13" s="870"/>
      <c r="R13" s="870"/>
      <c r="S13" s="870"/>
      <c r="T13" s="870"/>
      <c r="U13" s="870"/>
      <c r="V13" s="870"/>
      <c r="W13" s="871"/>
      <c r="X13" s="643">
        <f>SUM(B12+C12+D12+E12+F12+H12+J12+L12+M12+N12)</f>
        <v>2418</v>
      </c>
      <c r="Y13" s="641">
        <f>SUM(B12+C12+D12+E12+G12+I12+K12+L12+M12+O12)</f>
        <v>2171</v>
      </c>
      <c r="Z13" s="515"/>
    </row>
    <row r="14" spans="1:30" s="174" customFormat="1" ht="25.5" customHeight="1" x14ac:dyDescent="0.3">
      <c r="A14" s="646" t="s">
        <v>112</v>
      </c>
      <c r="B14" s="647"/>
      <c r="C14" s="648"/>
      <c r="D14" s="648"/>
      <c r="E14" s="648"/>
      <c r="F14" s="648"/>
      <c r="G14" s="513"/>
      <c r="H14" s="513"/>
      <c r="I14" s="513"/>
      <c r="J14" s="513"/>
      <c r="K14" s="513"/>
      <c r="L14" s="514"/>
      <c r="M14" s="872"/>
      <c r="N14" s="873"/>
      <c r="O14" s="873"/>
      <c r="P14" s="873"/>
      <c r="Q14" s="873"/>
      <c r="R14" s="873"/>
      <c r="S14" s="873"/>
      <c r="T14" s="873"/>
      <c r="U14" s="873"/>
      <c r="V14" s="873"/>
      <c r="W14" s="874"/>
      <c r="X14" s="644">
        <f>SUM(X9,X13)</f>
        <v>25912</v>
      </c>
      <c r="Y14" s="645">
        <f>SUM(Y9,Y13)</f>
        <v>25899</v>
      </c>
    </row>
    <row r="15" spans="1:30" s="174" customFormat="1" ht="52.05" customHeight="1" x14ac:dyDescent="0.3">
      <c r="A15" s="863" t="s">
        <v>269</v>
      </c>
      <c r="B15" s="863"/>
      <c r="C15" s="863"/>
      <c r="D15" s="863"/>
      <c r="E15" s="863"/>
      <c r="F15" s="863"/>
      <c r="G15"/>
      <c r="H15"/>
      <c r="I15"/>
      <c r="J15"/>
      <c r="K15"/>
      <c r="L15"/>
      <c r="M15"/>
      <c r="N15"/>
      <c r="O15"/>
      <c r="P15"/>
      <c r="Q15"/>
      <c r="R15"/>
      <c r="S15"/>
      <c r="T15"/>
      <c r="U15"/>
      <c r="V15"/>
      <c r="W15"/>
      <c r="Z15"/>
    </row>
    <row r="16" spans="1:30" ht="46.05" customHeight="1" x14ac:dyDescent="0.3">
      <c r="A16" s="862" t="s">
        <v>270</v>
      </c>
      <c r="B16" s="862"/>
      <c r="C16" s="862"/>
      <c r="D16" s="862"/>
      <c r="E16" s="862"/>
      <c r="F16" s="862"/>
    </row>
    <row r="17" spans="1:6" x14ac:dyDescent="0.3">
      <c r="A17" s="110"/>
      <c r="B17" s="649"/>
      <c r="C17" s="110"/>
      <c r="D17" s="110"/>
      <c r="E17" s="110"/>
      <c r="F17" s="110"/>
    </row>
    <row r="18" spans="1:6" x14ac:dyDescent="0.3">
      <c r="B18" s="106"/>
    </row>
  </sheetData>
  <mergeCells count="7">
    <mergeCell ref="A16:F16"/>
    <mergeCell ref="A15:F15"/>
    <mergeCell ref="A4:A5"/>
    <mergeCell ref="B4:Y4"/>
    <mergeCell ref="B13:W13"/>
    <mergeCell ref="M14:W14"/>
    <mergeCell ref="B10:O10"/>
  </mergeCells>
  <pageMargins left="0.31496062992125984" right="0.11811023622047245" top="0.74803149606299213" bottom="0.74803149606299213" header="0.31496062992125984" footer="0.31496062992125984"/>
  <pageSetup paperSize="9" firstPageNumber="10" orientation="landscape" useFirstPageNumber="1" r:id="rId1"/>
  <headerFooter>
    <oddHeader>&amp;LAugstākās izglītības finansējums</oddHeader>
    <oddFooter>&amp;C&amp;P</oddFooter>
  </headerFooter>
  <rowBreaks count="1" manualBreakCount="1">
    <brk id="1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AA80"/>
  <sheetViews>
    <sheetView tabSelected="1" zoomScale="75" zoomScaleNormal="100" workbookViewId="0">
      <selection sqref="A1:R1"/>
    </sheetView>
  </sheetViews>
  <sheetFormatPr defaultColWidth="8.77734375" defaultRowHeight="14.4" x14ac:dyDescent="0.3"/>
  <cols>
    <col min="1" max="1" width="4" customWidth="1"/>
    <col min="2" max="2" width="21.109375" style="141" customWidth="1"/>
    <col min="3" max="3" width="21.77734375" style="141" customWidth="1"/>
    <col min="4" max="24" width="7.6640625" customWidth="1"/>
    <col min="25" max="25" width="12.33203125" customWidth="1"/>
    <col min="26" max="26" width="13" customWidth="1"/>
    <col min="27" max="27" width="15.109375" customWidth="1"/>
  </cols>
  <sheetData>
    <row r="1" spans="1:27" ht="19.5" customHeight="1" x14ac:dyDescent="0.3">
      <c r="A1" s="887" t="s">
        <v>250</v>
      </c>
      <c r="B1" s="887"/>
      <c r="C1" s="887"/>
      <c r="D1" s="887"/>
      <c r="E1" s="887"/>
      <c r="F1" s="887"/>
      <c r="G1" s="887"/>
      <c r="H1" s="887"/>
      <c r="I1" s="887"/>
      <c r="J1" s="887"/>
      <c r="K1" s="887"/>
      <c r="L1" s="887"/>
      <c r="M1" s="887"/>
      <c r="N1" s="887"/>
      <c r="O1" s="887"/>
      <c r="P1" s="887"/>
      <c r="Q1" s="887"/>
      <c r="R1" s="887"/>
    </row>
    <row r="2" spans="1:27" ht="15.6" x14ac:dyDescent="0.3">
      <c r="A2" s="136" t="s">
        <v>188</v>
      </c>
      <c r="D2" s="179"/>
      <c r="E2" s="179"/>
    </row>
    <row r="3" spans="1:27" ht="55.2" x14ac:dyDescent="0.3">
      <c r="A3" s="218" t="s">
        <v>113</v>
      </c>
      <c r="B3" s="218" t="s">
        <v>114</v>
      </c>
      <c r="C3" s="218" t="s">
        <v>115</v>
      </c>
      <c r="D3" s="239" t="s">
        <v>177</v>
      </c>
      <c r="E3" s="239" t="s">
        <v>178</v>
      </c>
      <c r="F3" s="240" t="s">
        <v>18</v>
      </c>
      <c r="G3" s="239" t="s">
        <v>175</v>
      </c>
      <c r="H3" s="239" t="s">
        <v>176</v>
      </c>
      <c r="I3" s="239" t="s">
        <v>179</v>
      </c>
      <c r="J3" s="239" t="s">
        <v>180</v>
      </c>
      <c r="K3" s="239" t="s">
        <v>181</v>
      </c>
      <c r="L3" s="239" t="s">
        <v>182</v>
      </c>
      <c r="M3" s="240" t="s">
        <v>26</v>
      </c>
      <c r="N3" s="240" t="s">
        <v>27</v>
      </c>
      <c r="O3" s="240" t="s">
        <v>107</v>
      </c>
      <c r="P3" s="240" t="s">
        <v>30</v>
      </c>
      <c r="Q3" s="240" t="s">
        <v>31</v>
      </c>
      <c r="R3" s="240" t="s">
        <v>108</v>
      </c>
      <c r="S3" s="240" t="s">
        <v>21</v>
      </c>
      <c r="T3" s="239" t="s">
        <v>183</v>
      </c>
      <c r="U3" s="239" t="s">
        <v>184</v>
      </c>
      <c r="V3" s="241" t="s">
        <v>185</v>
      </c>
      <c r="W3" s="241" t="s">
        <v>186</v>
      </c>
      <c r="X3" s="241" t="s">
        <v>187</v>
      </c>
      <c r="Y3" s="240" t="s">
        <v>19</v>
      </c>
      <c r="Z3" s="239" t="s">
        <v>190</v>
      </c>
      <c r="AA3" s="239" t="s">
        <v>191</v>
      </c>
    </row>
    <row r="4" spans="1:27" ht="27.6" x14ac:dyDescent="0.3">
      <c r="A4" s="197" t="s">
        <v>116</v>
      </c>
      <c r="B4" s="197" t="s">
        <v>117</v>
      </c>
      <c r="C4" s="180" t="s">
        <v>118</v>
      </c>
      <c r="D4" s="231">
        <v>444</v>
      </c>
      <c r="E4" s="231">
        <v>444</v>
      </c>
      <c r="F4" s="232"/>
      <c r="G4" s="232">
        <v>220</v>
      </c>
      <c r="H4" s="232">
        <v>220</v>
      </c>
      <c r="I4" s="232">
        <v>179</v>
      </c>
      <c r="J4" s="232">
        <v>179</v>
      </c>
      <c r="K4" s="232">
        <v>95</v>
      </c>
      <c r="L4" s="232">
        <v>95</v>
      </c>
      <c r="M4" s="232"/>
      <c r="N4" s="232"/>
      <c r="O4" s="232"/>
      <c r="P4" s="232"/>
      <c r="Q4" s="232"/>
      <c r="R4" s="232"/>
      <c r="S4" s="181"/>
      <c r="T4" s="233">
        <v>138</v>
      </c>
      <c r="U4" s="234"/>
      <c r="V4" s="234"/>
      <c r="W4" s="234"/>
      <c r="X4" s="234"/>
      <c r="Y4" s="233"/>
      <c r="Z4" s="242">
        <f>SUM(D4,G4,I4,K4,T4)</f>
        <v>1076</v>
      </c>
      <c r="AA4" s="242">
        <f>SUM(E4,G4,J4,L4,T4)</f>
        <v>1076</v>
      </c>
    </row>
    <row r="5" spans="1:27" ht="14.55" customHeight="1" x14ac:dyDescent="0.3">
      <c r="A5" s="884" t="s">
        <v>119</v>
      </c>
      <c r="B5" s="885" t="s">
        <v>120</v>
      </c>
      <c r="C5" s="182" t="s">
        <v>121</v>
      </c>
      <c r="D5" s="235">
        <v>12</v>
      </c>
      <c r="E5" s="235">
        <v>12</v>
      </c>
      <c r="F5" s="235"/>
      <c r="G5" s="235">
        <v>106</v>
      </c>
      <c r="H5" s="235">
        <v>106</v>
      </c>
      <c r="I5" s="235">
        <v>75</v>
      </c>
      <c r="J5" s="235">
        <v>75</v>
      </c>
      <c r="K5" s="235">
        <v>20</v>
      </c>
      <c r="L5" s="235">
        <v>20</v>
      </c>
      <c r="M5" s="235"/>
      <c r="N5" s="235"/>
      <c r="O5" s="235"/>
      <c r="P5" s="235"/>
      <c r="Q5" s="235"/>
      <c r="R5" s="235"/>
      <c r="S5" s="183"/>
      <c r="T5" s="236">
        <v>283</v>
      </c>
      <c r="U5" s="236">
        <v>496</v>
      </c>
      <c r="V5" s="236">
        <v>506</v>
      </c>
      <c r="W5" s="236">
        <v>282</v>
      </c>
      <c r="X5" s="236">
        <v>281</v>
      </c>
      <c r="Y5" s="237"/>
      <c r="Z5" s="242">
        <f>SUM(D5,G5,I5,K5,T5,U5,W5)</f>
        <v>1274</v>
      </c>
      <c r="AA5" s="242">
        <f>SUM(E5,G5,J5,L5,T5,V5,X5)</f>
        <v>1283</v>
      </c>
    </row>
    <row r="6" spans="1:27" x14ac:dyDescent="0.3">
      <c r="A6" s="884"/>
      <c r="B6" s="885"/>
      <c r="C6" s="182" t="s">
        <v>122</v>
      </c>
      <c r="D6" s="235">
        <v>664</v>
      </c>
      <c r="E6" s="235">
        <v>664</v>
      </c>
      <c r="F6" s="235">
        <v>14</v>
      </c>
      <c r="G6" s="235">
        <v>189</v>
      </c>
      <c r="H6" s="235">
        <v>189</v>
      </c>
      <c r="I6" s="235">
        <v>71</v>
      </c>
      <c r="J6" s="235">
        <v>71</v>
      </c>
      <c r="K6" s="235">
        <v>15</v>
      </c>
      <c r="L6" s="235">
        <v>15</v>
      </c>
      <c r="M6" s="235"/>
      <c r="N6" s="235"/>
      <c r="O6" s="235">
        <v>152</v>
      </c>
      <c r="P6" s="235"/>
      <c r="Q6" s="235"/>
      <c r="R6" s="235"/>
      <c r="S6" s="183"/>
      <c r="T6" s="237"/>
      <c r="U6" s="237"/>
      <c r="V6" s="237"/>
      <c r="W6" s="237"/>
      <c r="X6" s="237"/>
      <c r="Y6" s="237"/>
      <c r="Z6" s="242">
        <f>SUM(D6,F6,G6,I6,K6,O6)</f>
        <v>1105</v>
      </c>
      <c r="AA6" s="242">
        <f>SUM(E6,F6,G6,J6,L6,O59,O6)</f>
        <v>1120</v>
      </c>
    </row>
    <row r="7" spans="1:27" ht="27.45" customHeight="1" x14ac:dyDescent="0.3">
      <c r="A7" s="885" t="s">
        <v>123</v>
      </c>
      <c r="B7" s="885" t="s">
        <v>124</v>
      </c>
      <c r="C7" s="180" t="s">
        <v>125</v>
      </c>
      <c r="D7" s="232">
        <v>283</v>
      </c>
      <c r="E7" s="232">
        <v>283</v>
      </c>
      <c r="F7" s="232">
        <v>30</v>
      </c>
      <c r="G7" s="232">
        <v>60</v>
      </c>
      <c r="H7" s="232">
        <v>60</v>
      </c>
      <c r="I7" s="232"/>
      <c r="J7" s="232"/>
      <c r="K7" s="232"/>
      <c r="L7" s="232"/>
      <c r="M7" s="232"/>
      <c r="N7" s="232"/>
      <c r="O7" s="232"/>
      <c r="P7" s="232"/>
      <c r="Q7" s="232"/>
      <c r="R7" s="232"/>
      <c r="S7" s="181"/>
      <c r="T7" s="234"/>
      <c r="U7" s="234"/>
      <c r="V7" s="234"/>
      <c r="W7" s="234"/>
      <c r="X7" s="234"/>
      <c r="Y7" s="233">
        <v>159</v>
      </c>
      <c r="Z7" s="242">
        <f>SUM(D7,F7:U7,W7,Y7)</f>
        <v>592</v>
      </c>
      <c r="AA7" s="242">
        <f>SUM(E7:T7,V7,X7,Y7)</f>
        <v>592</v>
      </c>
    </row>
    <row r="8" spans="1:27" ht="27.6" x14ac:dyDescent="0.3">
      <c r="A8" s="885"/>
      <c r="B8" s="885"/>
      <c r="C8" s="180" t="s">
        <v>126</v>
      </c>
      <c r="D8" s="232">
        <v>116</v>
      </c>
      <c r="E8" s="232">
        <v>116</v>
      </c>
      <c r="F8" s="232"/>
      <c r="G8" s="232"/>
      <c r="H8" s="232"/>
      <c r="I8" s="232"/>
      <c r="J8" s="232"/>
      <c r="K8" s="232"/>
      <c r="L8" s="232"/>
      <c r="M8" s="232"/>
      <c r="N8" s="232"/>
      <c r="O8" s="232"/>
      <c r="P8" s="232">
        <v>94</v>
      </c>
      <c r="Q8" s="232"/>
      <c r="R8" s="232"/>
      <c r="S8" s="181"/>
      <c r="T8" s="234"/>
      <c r="U8" s="234"/>
      <c r="V8" s="234"/>
      <c r="W8" s="234"/>
      <c r="X8" s="234"/>
      <c r="Y8" s="234"/>
      <c r="Z8" s="242">
        <f>SUM(D8,F8:U8,W8,Y8)</f>
        <v>210</v>
      </c>
      <c r="AA8" s="242">
        <f>SUM(E8:T8,V8,X8,Y8)</f>
        <v>210</v>
      </c>
    </row>
    <row r="9" spans="1:27" ht="27.6" x14ac:dyDescent="0.3">
      <c r="A9" s="885"/>
      <c r="B9" s="885"/>
      <c r="C9" s="180" t="s">
        <v>127</v>
      </c>
      <c r="D9" s="232">
        <v>171</v>
      </c>
      <c r="E9" s="232">
        <v>171</v>
      </c>
      <c r="F9" s="232">
        <v>175</v>
      </c>
      <c r="G9" s="232"/>
      <c r="H9" s="232"/>
      <c r="I9" s="232">
        <v>74</v>
      </c>
      <c r="J9" s="232">
        <v>74</v>
      </c>
      <c r="K9" s="232">
        <v>147</v>
      </c>
      <c r="L9" s="232">
        <v>147</v>
      </c>
      <c r="M9" s="232"/>
      <c r="N9" s="232"/>
      <c r="O9" s="232">
        <v>125</v>
      </c>
      <c r="P9" s="232">
        <v>39</v>
      </c>
      <c r="Q9" s="232">
        <v>38</v>
      </c>
      <c r="R9" s="232"/>
      <c r="S9" s="181"/>
      <c r="T9" s="234"/>
      <c r="U9" s="234"/>
      <c r="V9" s="234"/>
      <c r="W9" s="233">
        <v>107</v>
      </c>
      <c r="X9" s="233">
        <v>107</v>
      </c>
      <c r="Y9" s="233">
        <v>25</v>
      </c>
      <c r="Z9" s="242">
        <f>SUM(D9,F9,I9,K9,O9:W9,Y9)</f>
        <v>901</v>
      </c>
      <c r="AA9" s="242">
        <f>SUM(E9,F9,J9,L9,O9:Q9,X9,Y9)</f>
        <v>901</v>
      </c>
    </row>
    <row r="10" spans="1:27" x14ac:dyDescent="0.3">
      <c r="A10" s="885"/>
      <c r="B10" s="885"/>
      <c r="C10" s="180" t="s">
        <v>189</v>
      </c>
      <c r="D10" s="232">
        <v>114</v>
      </c>
      <c r="E10" s="232">
        <v>114</v>
      </c>
      <c r="F10" s="232"/>
      <c r="G10" s="232">
        <v>53</v>
      </c>
      <c r="H10" s="232">
        <v>53</v>
      </c>
      <c r="I10" s="232"/>
      <c r="J10" s="232"/>
      <c r="K10" s="232">
        <v>62</v>
      </c>
      <c r="L10" s="232">
        <v>62</v>
      </c>
      <c r="M10" s="232"/>
      <c r="N10" s="232"/>
      <c r="O10" s="232"/>
      <c r="P10" s="232"/>
      <c r="Q10" s="232"/>
      <c r="R10" s="232"/>
      <c r="S10" s="181"/>
      <c r="T10" s="234"/>
      <c r="U10" s="234"/>
      <c r="V10" s="234"/>
      <c r="W10" s="233"/>
      <c r="X10" s="233"/>
      <c r="Y10" s="233"/>
      <c r="Z10" s="242">
        <f>SUM(D10,F10:U10,W10,Y10)</f>
        <v>344</v>
      </c>
      <c r="AA10" s="242">
        <f>SUM(E10:T10,V10,X10,Y10)</f>
        <v>344</v>
      </c>
    </row>
    <row r="11" spans="1:27" ht="14.55" customHeight="1" x14ac:dyDescent="0.3">
      <c r="A11" s="885" t="s">
        <v>129</v>
      </c>
      <c r="B11" s="885" t="s">
        <v>130</v>
      </c>
      <c r="C11" s="180" t="s">
        <v>131</v>
      </c>
      <c r="D11" s="235">
        <v>156</v>
      </c>
      <c r="E11" s="235">
        <v>156</v>
      </c>
      <c r="F11" s="235"/>
      <c r="G11" s="235">
        <v>38</v>
      </c>
      <c r="H11" s="235">
        <v>38</v>
      </c>
      <c r="I11" s="235"/>
      <c r="J11" s="235"/>
      <c r="K11" s="235"/>
      <c r="L11" s="235"/>
      <c r="M11" s="235"/>
      <c r="N11" s="235"/>
      <c r="O11" s="235"/>
      <c r="P11" s="235"/>
      <c r="Q11" s="235"/>
      <c r="R11" s="235"/>
      <c r="S11" s="183"/>
      <c r="T11" s="237"/>
      <c r="U11" s="237"/>
      <c r="V11" s="237"/>
      <c r="W11" s="237"/>
      <c r="X11" s="237"/>
      <c r="Y11" s="237"/>
      <c r="Z11" s="242">
        <f>SUM(D11,F11:U11,W11,Y11)</f>
        <v>232</v>
      </c>
      <c r="AA11" s="242">
        <f>SUM(E11:T11,V11,X11,Y11)</f>
        <v>232</v>
      </c>
    </row>
    <row r="12" spans="1:27" x14ac:dyDescent="0.3">
      <c r="A12" s="885"/>
      <c r="B12" s="885"/>
      <c r="C12" s="180" t="s">
        <v>132</v>
      </c>
      <c r="D12" s="235">
        <v>390</v>
      </c>
      <c r="E12" s="235">
        <v>390</v>
      </c>
      <c r="F12" s="235">
        <v>20</v>
      </c>
      <c r="G12" s="235">
        <v>37</v>
      </c>
      <c r="H12" s="235">
        <v>37</v>
      </c>
      <c r="I12" s="235"/>
      <c r="J12" s="235"/>
      <c r="K12" s="235"/>
      <c r="L12" s="235"/>
      <c r="M12" s="235"/>
      <c r="N12" s="235"/>
      <c r="O12" s="235"/>
      <c r="P12" s="235"/>
      <c r="Q12" s="235"/>
      <c r="R12" s="235"/>
      <c r="S12" s="183"/>
      <c r="T12" s="237"/>
      <c r="U12" s="237"/>
      <c r="V12" s="237"/>
      <c r="W12" s="237"/>
      <c r="X12" s="237"/>
      <c r="Y12" s="237"/>
      <c r="Z12" s="242">
        <f>SUM(D12,F12:U12,W12,Y12)</f>
        <v>484</v>
      </c>
      <c r="AA12" s="242">
        <f>SUM(E12:T12,V12,X12,Y12)</f>
        <v>484</v>
      </c>
    </row>
    <row r="13" spans="1:27" x14ac:dyDescent="0.3">
      <c r="A13" s="885"/>
      <c r="B13" s="885"/>
      <c r="C13" s="180" t="s">
        <v>133</v>
      </c>
      <c r="D13" s="235">
        <v>164</v>
      </c>
      <c r="E13" s="235">
        <v>164</v>
      </c>
      <c r="F13" s="235">
        <v>73</v>
      </c>
      <c r="G13" s="235">
        <v>12</v>
      </c>
      <c r="H13" s="235">
        <v>12</v>
      </c>
      <c r="I13" s="235"/>
      <c r="J13" s="235"/>
      <c r="K13" s="235"/>
      <c r="L13" s="235"/>
      <c r="M13" s="235"/>
      <c r="N13" s="235"/>
      <c r="O13" s="235"/>
      <c r="P13" s="235"/>
      <c r="Q13" s="235"/>
      <c r="R13" s="235"/>
      <c r="S13" s="183"/>
      <c r="T13" s="237"/>
      <c r="U13" s="237"/>
      <c r="V13" s="237"/>
      <c r="W13" s="237"/>
      <c r="X13" s="237"/>
      <c r="Y13" s="237"/>
      <c r="Z13" s="242">
        <f>SUM(D13,F13:U13,W13,Y13)</f>
        <v>261</v>
      </c>
      <c r="AA13" s="242">
        <f>SUM(E13:T13,V13,X13,Y13)</f>
        <v>261</v>
      </c>
    </row>
    <row r="14" spans="1:27" x14ac:dyDescent="0.3">
      <c r="A14" s="885"/>
      <c r="B14" s="885"/>
      <c r="C14" s="180" t="s">
        <v>134</v>
      </c>
      <c r="D14" s="235">
        <v>448</v>
      </c>
      <c r="E14" s="235">
        <v>448</v>
      </c>
      <c r="F14" s="235">
        <v>788</v>
      </c>
      <c r="G14" s="235">
        <v>110</v>
      </c>
      <c r="H14" s="235">
        <v>110</v>
      </c>
      <c r="I14" s="235">
        <v>59</v>
      </c>
      <c r="J14" s="235">
        <v>59</v>
      </c>
      <c r="K14" s="235">
        <v>106</v>
      </c>
      <c r="L14" s="235">
        <v>106</v>
      </c>
      <c r="M14" s="235"/>
      <c r="N14" s="235"/>
      <c r="O14" s="235">
        <v>141</v>
      </c>
      <c r="P14" s="235">
        <v>150</v>
      </c>
      <c r="Q14" s="235">
        <v>13</v>
      </c>
      <c r="R14" s="235"/>
      <c r="S14" s="183"/>
      <c r="T14" s="237"/>
      <c r="U14" s="237"/>
      <c r="V14" s="237"/>
      <c r="W14" s="237"/>
      <c r="X14" s="237"/>
      <c r="Y14" s="236"/>
      <c r="Z14" s="242">
        <f>SUM(D14,F14,G14,I14,K14,O14:Q14)</f>
        <v>1815</v>
      </c>
      <c r="AA14" s="242">
        <f>SUM(E14,F14,G14,J14,L14,O14:Q14)</f>
        <v>1815</v>
      </c>
    </row>
    <row r="15" spans="1:27" ht="27.45" customHeight="1" x14ac:dyDescent="0.3">
      <c r="A15" s="884" t="s">
        <v>135</v>
      </c>
      <c r="B15" s="885" t="s">
        <v>136</v>
      </c>
      <c r="C15" s="180" t="s">
        <v>137</v>
      </c>
      <c r="D15" s="235"/>
      <c r="E15" s="235"/>
      <c r="F15" s="235">
        <v>2049</v>
      </c>
      <c r="G15" s="235"/>
      <c r="H15" s="235"/>
      <c r="I15" s="235">
        <v>12</v>
      </c>
      <c r="J15" s="235">
        <v>12</v>
      </c>
      <c r="K15" s="235">
        <v>142</v>
      </c>
      <c r="L15" s="235">
        <v>142</v>
      </c>
      <c r="M15" s="235"/>
      <c r="N15" s="235">
        <v>234</v>
      </c>
      <c r="O15" s="235">
        <v>37</v>
      </c>
      <c r="P15" s="235">
        <v>48</v>
      </c>
      <c r="Q15" s="235"/>
      <c r="R15" s="235"/>
      <c r="S15" s="183"/>
      <c r="T15" s="237"/>
      <c r="U15" s="237"/>
      <c r="V15" s="237"/>
      <c r="W15" s="237"/>
      <c r="X15" s="237"/>
      <c r="Y15" s="236">
        <v>455</v>
      </c>
      <c r="Z15" s="242">
        <f>SUM(F15,I15,K15,N15:P15,Y15)</f>
        <v>2977</v>
      </c>
      <c r="AA15" s="242">
        <f>SUM(F15,J15,L15,N15:P15,Y15)</f>
        <v>2977</v>
      </c>
    </row>
    <row r="16" spans="1:27" x14ac:dyDescent="0.3">
      <c r="A16" s="884"/>
      <c r="B16" s="885"/>
      <c r="C16" s="180" t="s">
        <v>138</v>
      </c>
      <c r="D16" s="235"/>
      <c r="E16" s="235"/>
      <c r="F16" s="235">
        <v>250</v>
      </c>
      <c r="G16" s="235"/>
      <c r="H16" s="235"/>
      <c r="I16" s="235"/>
      <c r="J16" s="235"/>
      <c r="K16" s="235">
        <v>30</v>
      </c>
      <c r="L16" s="235">
        <v>30</v>
      </c>
      <c r="M16" s="235"/>
      <c r="N16" s="235"/>
      <c r="O16" s="235"/>
      <c r="P16" s="235"/>
      <c r="Q16" s="235"/>
      <c r="R16" s="235"/>
      <c r="S16" s="183"/>
      <c r="T16" s="237"/>
      <c r="U16" s="237"/>
      <c r="V16" s="237"/>
      <c r="W16" s="237"/>
      <c r="X16" s="237"/>
      <c r="Y16" s="236">
        <v>300</v>
      </c>
      <c r="Z16" s="242">
        <f>SUM(F16,K16,Y16)</f>
        <v>580</v>
      </c>
      <c r="AA16" s="242">
        <f>SUM(F16,L16,Y16)</f>
        <v>580</v>
      </c>
    </row>
    <row r="17" spans="1:27" x14ac:dyDescent="0.3">
      <c r="A17" s="884"/>
      <c r="B17" s="885"/>
      <c r="C17" s="180" t="s">
        <v>139</v>
      </c>
      <c r="D17" s="235"/>
      <c r="E17" s="235"/>
      <c r="F17" s="235">
        <v>857</v>
      </c>
      <c r="G17" s="235"/>
      <c r="H17" s="235"/>
      <c r="I17" s="235"/>
      <c r="J17" s="235"/>
      <c r="K17" s="235">
        <v>54</v>
      </c>
      <c r="L17" s="235">
        <v>54</v>
      </c>
      <c r="M17" s="235"/>
      <c r="N17" s="235"/>
      <c r="O17" s="235"/>
      <c r="P17" s="235">
        <v>27</v>
      </c>
      <c r="Q17" s="235"/>
      <c r="R17" s="235"/>
      <c r="S17" s="183"/>
      <c r="T17" s="237"/>
      <c r="U17" s="237"/>
      <c r="V17" s="237"/>
      <c r="W17" s="237"/>
      <c r="X17" s="237"/>
      <c r="Y17" s="236">
        <v>281</v>
      </c>
      <c r="Z17" s="242">
        <f>SUM(F17,K17,P17,Y17)</f>
        <v>1219</v>
      </c>
      <c r="AA17" s="242">
        <f>SUM(F17,L17,P17,Y17)</f>
        <v>1219</v>
      </c>
    </row>
    <row r="18" spans="1:27" ht="41.4" x14ac:dyDescent="0.3">
      <c r="A18" s="885" t="s">
        <v>140</v>
      </c>
      <c r="B18" s="885" t="s">
        <v>141</v>
      </c>
      <c r="C18" s="180" t="s">
        <v>142</v>
      </c>
      <c r="D18" s="232"/>
      <c r="E18" s="232"/>
      <c r="F18" s="232"/>
      <c r="G18" s="232"/>
      <c r="H18" s="232"/>
      <c r="I18" s="232"/>
      <c r="J18" s="232"/>
      <c r="K18" s="232"/>
      <c r="L18" s="232"/>
      <c r="M18" s="232"/>
      <c r="N18" s="232"/>
      <c r="O18" s="232"/>
      <c r="P18" s="232"/>
      <c r="Q18" s="232"/>
      <c r="R18" s="232"/>
      <c r="S18" s="181"/>
      <c r="T18" s="234"/>
      <c r="U18" s="234"/>
      <c r="V18" s="234"/>
      <c r="W18" s="234"/>
      <c r="X18" s="234"/>
      <c r="Y18" s="233">
        <v>382</v>
      </c>
      <c r="Z18" s="242">
        <f>SUM(D18,F18:U18,W18,Y18)</f>
        <v>382</v>
      </c>
      <c r="AA18" s="242">
        <f>SUM(E18:T18,V18,X18,Y18)</f>
        <v>382</v>
      </c>
    </row>
    <row r="19" spans="1:27" x14ac:dyDescent="0.3">
      <c r="A19" s="885"/>
      <c r="B19" s="885"/>
      <c r="C19" s="180" t="s">
        <v>143</v>
      </c>
      <c r="D19" s="232"/>
      <c r="E19" s="232"/>
      <c r="F19" s="232"/>
      <c r="G19" s="232"/>
      <c r="H19" s="232"/>
      <c r="I19" s="232"/>
      <c r="J19" s="232"/>
      <c r="K19" s="232"/>
      <c r="L19" s="232"/>
      <c r="M19" s="232"/>
      <c r="N19" s="232"/>
      <c r="O19" s="232"/>
      <c r="P19" s="232"/>
      <c r="Q19" s="232"/>
      <c r="R19" s="232"/>
      <c r="S19" s="181"/>
      <c r="T19" s="234"/>
      <c r="U19" s="234"/>
      <c r="V19" s="234"/>
      <c r="W19" s="234"/>
      <c r="X19" s="234"/>
      <c r="Y19" s="233">
        <v>215</v>
      </c>
      <c r="Z19" s="242">
        <f>SUM(D19,F19:U19,W19,Y19)</f>
        <v>215</v>
      </c>
      <c r="AA19" s="242">
        <f>SUM(E19:T19,V19,X19,Y19)</f>
        <v>215</v>
      </c>
    </row>
    <row r="20" spans="1:27" ht="14.55" customHeight="1" x14ac:dyDescent="0.3">
      <c r="A20" s="884" t="s">
        <v>144</v>
      </c>
      <c r="B20" s="885" t="s">
        <v>145</v>
      </c>
      <c r="C20" s="182" t="s">
        <v>146</v>
      </c>
      <c r="D20" s="238">
        <v>238</v>
      </c>
      <c r="E20" s="238">
        <v>393</v>
      </c>
      <c r="F20" s="235"/>
      <c r="G20" s="235">
        <v>95</v>
      </c>
      <c r="H20" s="235">
        <v>187</v>
      </c>
      <c r="I20" s="235"/>
      <c r="J20" s="235"/>
      <c r="K20" s="235"/>
      <c r="L20" s="235"/>
      <c r="M20" s="235"/>
      <c r="N20" s="235"/>
      <c r="O20" s="235"/>
      <c r="P20" s="235"/>
      <c r="Q20" s="235"/>
      <c r="R20" s="235"/>
      <c r="S20" s="182">
        <v>2829</v>
      </c>
      <c r="T20" s="237"/>
      <c r="U20" s="237"/>
      <c r="V20" s="237"/>
      <c r="W20" s="237"/>
      <c r="X20" s="237"/>
      <c r="Y20" s="237"/>
      <c r="Z20" s="242">
        <f>SUM(D20,F20:U20,W20,Y20)</f>
        <v>3349</v>
      </c>
      <c r="AA20" s="242">
        <f>SUM(E20:T20,V20,X20,Y20)</f>
        <v>3504</v>
      </c>
    </row>
    <row r="21" spans="1:27" x14ac:dyDescent="0.3">
      <c r="A21" s="884"/>
      <c r="B21" s="885"/>
      <c r="C21" s="182" t="s">
        <v>147</v>
      </c>
      <c r="D21" s="235">
        <v>22</v>
      </c>
      <c r="E21" s="236">
        <v>26</v>
      </c>
      <c r="F21" s="235"/>
      <c r="G21" s="235"/>
      <c r="H21" s="235"/>
      <c r="I21" s="235">
        <v>40</v>
      </c>
      <c r="J21" s="236">
        <v>43</v>
      </c>
      <c r="K21" s="236">
        <v>23</v>
      </c>
      <c r="L21" s="236">
        <v>26</v>
      </c>
      <c r="M21" s="236"/>
      <c r="N21" s="235"/>
      <c r="O21" s="235"/>
      <c r="P21" s="235"/>
      <c r="Q21" s="235"/>
      <c r="R21" s="235"/>
      <c r="S21" s="182">
        <v>33</v>
      </c>
      <c r="T21" s="237"/>
      <c r="U21" s="237"/>
      <c r="V21" s="237"/>
      <c r="W21" s="237"/>
      <c r="X21" s="237"/>
      <c r="Y21" s="237"/>
      <c r="Z21" s="242">
        <f>SUM(D21,I21,K21,S21)</f>
        <v>118</v>
      </c>
      <c r="AA21" s="242">
        <f>SUM(E21,J21,L21,S21)</f>
        <v>128</v>
      </c>
    </row>
    <row r="22" spans="1:27" x14ac:dyDescent="0.3">
      <c r="A22" s="884" t="s">
        <v>148</v>
      </c>
      <c r="B22" s="884" t="s">
        <v>149</v>
      </c>
      <c r="C22" s="182" t="s">
        <v>150</v>
      </c>
      <c r="D22" s="235">
        <v>14</v>
      </c>
      <c r="E22" s="235">
        <v>14</v>
      </c>
      <c r="F22" s="235">
        <v>43</v>
      </c>
      <c r="G22" s="235"/>
      <c r="H22" s="235"/>
      <c r="I22" s="235">
        <v>20</v>
      </c>
      <c r="J22" s="235">
        <v>20</v>
      </c>
      <c r="K22" s="235"/>
      <c r="L22" s="235"/>
      <c r="M22" s="235">
        <v>377</v>
      </c>
      <c r="N22" s="235"/>
      <c r="O22" s="235"/>
      <c r="P22" s="235">
        <v>38</v>
      </c>
      <c r="Q22" s="235"/>
      <c r="R22" s="235">
        <v>6</v>
      </c>
      <c r="S22" s="183"/>
      <c r="T22" s="237"/>
      <c r="U22" s="237"/>
      <c r="V22" s="237"/>
      <c r="W22" s="237"/>
      <c r="X22" s="237"/>
      <c r="Y22" s="233">
        <v>92</v>
      </c>
      <c r="Z22" s="242">
        <f>SUM(D22,F22,I22,M22,P22,R22,Y22)</f>
        <v>590</v>
      </c>
      <c r="AA22" s="242">
        <f>SUM(Y22,R22,P22,M22,J22,F22,E22)</f>
        <v>590</v>
      </c>
    </row>
    <row r="23" spans="1:27" x14ac:dyDescent="0.3">
      <c r="A23" s="884"/>
      <c r="B23" s="884"/>
      <c r="C23" s="182" t="s">
        <v>152</v>
      </c>
      <c r="D23" s="235">
        <v>84</v>
      </c>
      <c r="E23" s="235">
        <v>84</v>
      </c>
      <c r="F23" s="235">
        <v>14</v>
      </c>
      <c r="G23" s="235">
        <v>30</v>
      </c>
      <c r="H23" s="235">
        <v>30</v>
      </c>
      <c r="I23" s="235">
        <v>14</v>
      </c>
      <c r="J23" s="235">
        <v>14</v>
      </c>
      <c r="K23" s="235"/>
      <c r="L23" s="235"/>
      <c r="M23" s="235"/>
      <c r="N23" s="235"/>
      <c r="O23" s="235"/>
      <c r="P23" s="235"/>
      <c r="Q23" s="235"/>
      <c r="R23" s="235"/>
      <c r="S23" s="183"/>
      <c r="T23" s="237"/>
      <c r="U23" s="237"/>
      <c r="V23" s="237"/>
      <c r="W23" s="237"/>
      <c r="X23" s="237"/>
      <c r="Y23" s="236">
        <v>60</v>
      </c>
      <c r="Z23" s="242">
        <f>SUM(D23,F23,I23,G23,Y23)</f>
        <v>202</v>
      </c>
      <c r="AA23" s="242">
        <f>SUM(E23,F23,G23,J23,Y23)</f>
        <v>202</v>
      </c>
    </row>
    <row r="24" spans="1:27" ht="27.6" x14ac:dyDescent="0.3">
      <c r="A24" s="884"/>
      <c r="B24" s="884"/>
      <c r="C24" s="180" t="s">
        <v>153</v>
      </c>
      <c r="D24" s="235"/>
      <c r="E24" s="235"/>
      <c r="F24" s="235">
        <v>129</v>
      </c>
      <c r="G24" s="235">
        <v>45</v>
      </c>
      <c r="H24" s="235">
        <v>45</v>
      </c>
      <c r="I24" s="235"/>
      <c r="J24" s="235"/>
      <c r="K24" s="235"/>
      <c r="L24" s="235"/>
      <c r="M24" s="235"/>
      <c r="N24" s="235"/>
      <c r="O24" s="235"/>
      <c r="P24" s="235"/>
      <c r="Q24" s="235"/>
      <c r="R24" s="235"/>
      <c r="S24" s="183"/>
      <c r="T24" s="237"/>
      <c r="U24" s="237"/>
      <c r="V24" s="237"/>
      <c r="W24" s="237"/>
      <c r="X24" s="237"/>
      <c r="Y24" s="237"/>
      <c r="Z24" s="242">
        <f>SUM(D24,F24:U24,W24,Y24)</f>
        <v>219</v>
      </c>
      <c r="AA24" s="242">
        <f>SUM(E24:T24,V24,X24,Y24)</f>
        <v>219</v>
      </c>
    </row>
    <row r="25" spans="1:27" x14ac:dyDescent="0.3">
      <c r="A25" s="886" t="s">
        <v>74</v>
      </c>
      <c r="B25" s="886"/>
      <c r="C25" s="886"/>
      <c r="D25" s="243">
        <f>SUM(D4:D24)</f>
        <v>3320</v>
      </c>
      <c r="E25" s="243">
        <f>SUM(E4:E24)</f>
        <v>3479</v>
      </c>
      <c r="F25" s="243">
        <f>SUM(F4:F24)</f>
        <v>4442</v>
      </c>
      <c r="G25" s="243">
        <f t="shared" ref="G25:X25" si="0">SUM(G4:G24)</f>
        <v>995</v>
      </c>
      <c r="H25" s="243">
        <f t="shared" si="0"/>
        <v>1087</v>
      </c>
      <c r="I25" s="243">
        <f t="shared" si="0"/>
        <v>544</v>
      </c>
      <c r="J25" s="243">
        <f t="shared" si="0"/>
        <v>547</v>
      </c>
      <c r="K25" s="243">
        <f t="shared" si="0"/>
        <v>694</v>
      </c>
      <c r="L25" s="243">
        <f t="shared" si="0"/>
        <v>697</v>
      </c>
      <c r="M25" s="243">
        <f t="shared" si="0"/>
        <v>377</v>
      </c>
      <c r="N25" s="243">
        <f t="shared" si="0"/>
        <v>234</v>
      </c>
      <c r="O25" s="243">
        <f t="shared" si="0"/>
        <v>455</v>
      </c>
      <c r="P25" s="243">
        <f>SUM(P4:P24)</f>
        <v>396</v>
      </c>
      <c r="Q25" s="243">
        <f t="shared" si="0"/>
        <v>51</v>
      </c>
      <c r="R25" s="243">
        <f t="shared" si="0"/>
        <v>6</v>
      </c>
      <c r="S25" s="240">
        <f t="shared" si="0"/>
        <v>2862</v>
      </c>
      <c r="T25" s="243">
        <f t="shared" si="0"/>
        <v>421</v>
      </c>
      <c r="U25" s="243">
        <f t="shared" si="0"/>
        <v>496</v>
      </c>
      <c r="V25" s="243">
        <v>506</v>
      </c>
      <c r="W25" s="243">
        <f>SUM(W4:W24)</f>
        <v>389</v>
      </c>
      <c r="X25" s="243">
        <f t="shared" si="0"/>
        <v>388</v>
      </c>
      <c r="Y25" s="243">
        <f>SUM(Y4:Y24)</f>
        <v>1969</v>
      </c>
      <c r="Z25" s="242">
        <f>SUM(D25,F25,G25,I25,K25,M25:T25,U25,W25,Y25)</f>
        <v>17651</v>
      </c>
      <c r="AA25" s="242">
        <f>SUM(E25,F25,H25,J25,L25,M25:T25,V25,X25,Y25)</f>
        <v>17917</v>
      </c>
    </row>
    <row r="28" spans="1:27" ht="15.6" x14ac:dyDescent="0.3">
      <c r="A28" s="136" t="s">
        <v>192</v>
      </c>
    </row>
    <row r="29" spans="1:27" ht="55.2" x14ac:dyDescent="0.3">
      <c r="A29" s="246" t="s">
        <v>113</v>
      </c>
      <c r="B29" s="246" t="s">
        <v>114</v>
      </c>
      <c r="C29" s="246" t="s">
        <v>115</v>
      </c>
      <c r="D29" s="247" t="s">
        <v>177</v>
      </c>
      <c r="E29" s="247" t="s">
        <v>178</v>
      </c>
      <c r="F29" s="246" t="s">
        <v>18</v>
      </c>
      <c r="G29" s="247" t="s">
        <v>175</v>
      </c>
      <c r="H29" s="247" t="s">
        <v>176</v>
      </c>
      <c r="I29" s="247" t="s">
        <v>179</v>
      </c>
      <c r="J29" s="247" t="s">
        <v>180</v>
      </c>
      <c r="K29" s="246" t="s">
        <v>28</v>
      </c>
      <c r="L29" s="246" t="s">
        <v>26</v>
      </c>
      <c r="M29" s="246" t="s">
        <v>27</v>
      </c>
      <c r="N29" s="246" t="s">
        <v>29</v>
      </c>
      <c r="O29" s="246" t="s">
        <v>30</v>
      </c>
      <c r="P29" s="246" t="s">
        <v>31</v>
      </c>
      <c r="Q29" s="246" t="s">
        <v>108</v>
      </c>
      <c r="R29" s="246" t="s">
        <v>21</v>
      </c>
      <c r="S29" s="246" t="s">
        <v>183</v>
      </c>
      <c r="T29" s="247" t="s">
        <v>193</v>
      </c>
      <c r="U29" s="247" t="s">
        <v>194</v>
      </c>
      <c r="V29" s="247" t="s">
        <v>195</v>
      </c>
      <c r="W29" s="247" t="s">
        <v>196</v>
      </c>
      <c r="X29" s="246" t="s">
        <v>19</v>
      </c>
      <c r="Y29" s="248" t="s">
        <v>197</v>
      </c>
      <c r="Z29" s="248" t="s">
        <v>198</v>
      </c>
    </row>
    <row r="30" spans="1:27" ht="27.6" x14ac:dyDescent="0.3">
      <c r="A30" s="220" t="s">
        <v>116</v>
      </c>
      <c r="B30" s="220" t="s">
        <v>117</v>
      </c>
      <c r="C30" s="220" t="s">
        <v>118</v>
      </c>
      <c r="D30" s="223">
        <v>127</v>
      </c>
      <c r="E30" s="225">
        <v>128</v>
      </c>
      <c r="F30" s="225"/>
      <c r="G30" s="225">
        <v>111</v>
      </c>
      <c r="H30" s="225">
        <v>102</v>
      </c>
      <c r="I30" s="225">
        <v>115</v>
      </c>
      <c r="J30" s="225">
        <v>100</v>
      </c>
      <c r="K30" s="225">
        <v>39</v>
      </c>
      <c r="L30" s="225"/>
      <c r="M30" s="225"/>
      <c r="N30" s="223"/>
      <c r="O30" s="223"/>
      <c r="P30" s="223"/>
      <c r="Q30" s="223"/>
      <c r="R30" s="224"/>
      <c r="S30" s="226"/>
      <c r="T30" s="226"/>
      <c r="U30" s="226"/>
      <c r="V30" s="226"/>
      <c r="W30" s="226"/>
      <c r="X30" s="225">
        <v>30</v>
      </c>
      <c r="Y30" s="252">
        <f>SUM(D30,G30,I30,K30,X30)</f>
        <v>422</v>
      </c>
      <c r="Z30" s="249">
        <f>SUM(E30,H30,J30,K30,X30)</f>
        <v>399</v>
      </c>
    </row>
    <row r="31" spans="1:27" ht="14.55" customHeight="1" x14ac:dyDescent="0.3">
      <c r="A31" s="879" t="s">
        <v>119</v>
      </c>
      <c r="B31" s="878" t="s">
        <v>120</v>
      </c>
      <c r="C31" s="212" t="s">
        <v>121</v>
      </c>
      <c r="D31" s="227"/>
      <c r="E31" s="229"/>
      <c r="F31" s="229"/>
      <c r="G31" s="229">
        <v>17</v>
      </c>
      <c r="H31" s="229">
        <v>17</v>
      </c>
      <c r="I31" s="229">
        <v>10</v>
      </c>
      <c r="J31" s="229">
        <v>10</v>
      </c>
      <c r="K31" s="229">
        <v>6</v>
      </c>
      <c r="L31" s="229"/>
      <c r="M31" s="229"/>
      <c r="N31" s="227"/>
      <c r="O31" s="227"/>
      <c r="P31" s="227"/>
      <c r="Q31" s="227"/>
      <c r="R31" s="228"/>
      <c r="S31" s="229">
        <v>91</v>
      </c>
      <c r="T31" s="229">
        <v>200</v>
      </c>
      <c r="U31" s="229">
        <v>190</v>
      </c>
      <c r="V31" s="229">
        <v>70</v>
      </c>
      <c r="W31" s="229">
        <v>73</v>
      </c>
      <c r="X31" s="229"/>
      <c r="Y31" s="252">
        <f>SUM(G31,I31,K31,S31:T31,V31)</f>
        <v>394</v>
      </c>
      <c r="Z31" s="249">
        <f>SUM(H31,J31,K31,S31,U31,W31)</f>
        <v>387</v>
      </c>
    </row>
    <row r="32" spans="1:27" x14ac:dyDescent="0.3">
      <c r="A32" s="879"/>
      <c r="B32" s="878"/>
      <c r="C32" s="212" t="s">
        <v>122</v>
      </c>
      <c r="D32" s="227">
        <v>327</v>
      </c>
      <c r="E32" s="229">
        <v>327</v>
      </c>
      <c r="F32" s="229">
        <v>2</v>
      </c>
      <c r="G32" s="229">
        <v>52</v>
      </c>
      <c r="H32" s="229">
        <v>52</v>
      </c>
      <c r="I32" s="229">
        <v>26</v>
      </c>
      <c r="J32" s="229">
        <v>26</v>
      </c>
      <c r="K32" s="229"/>
      <c r="L32" s="229"/>
      <c r="M32" s="229"/>
      <c r="N32" s="227">
        <v>19</v>
      </c>
      <c r="O32" s="227"/>
      <c r="P32" s="227"/>
      <c r="Q32" s="227"/>
      <c r="R32" s="228"/>
      <c r="S32" s="230"/>
      <c r="T32" s="230"/>
      <c r="U32" s="230"/>
      <c r="V32" s="230"/>
      <c r="W32" s="230"/>
      <c r="X32" s="229"/>
      <c r="Y32" s="252">
        <f>SUM(D32,F32,G32,I32,N32)</f>
        <v>426</v>
      </c>
      <c r="Z32" s="249">
        <f>SUM(E32,F32,H32,J32,N32)</f>
        <v>426</v>
      </c>
    </row>
    <row r="33" spans="1:26" ht="27.45" customHeight="1" x14ac:dyDescent="0.3">
      <c r="A33" s="878" t="s">
        <v>123</v>
      </c>
      <c r="B33" s="878" t="s">
        <v>124</v>
      </c>
      <c r="C33" s="244" t="s">
        <v>125</v>
      </c>
      <c r="D33" s="222">
        <v>120</v>
      </c>
      <c r="E33" s="222">
        <v>120</v>
      </c>
      <c r="F33" s="222">
        <v>51</v>
      </c>
      <c r="G33" s="222">
        <v>22</v>
      </c>
      <c r="H33" s="222">
        <v>22</v>
      </c>
      <c r="I33" s="222"/>
      <c r="J33" s="222"/>
      <c r="K33" s="222"/>
      <c r="L33" s="222"/>
      <c r="M33" s="222"/>
      <c r="N33" s="222"/>
      <c r="O33" s="222"/>
      <c r="P33" s="222"/>
      <c r="Q33" s="222"/>
      <c r="R33" s="221">
        <v>4</v>
      </c>
      <c r="S33" s="222"/>
      <c r="T33" s="245"/>
      <c r="U33" s="245"/>
      <c r="V33" s="245"/>
      <c r="W33" s="245"/>
      <c r="X33" s="225">
        <v>85</v>
      </c>
      <c r="Y33" s="252">
        <f>SUM(D33,F33,G33,R33,X33)</f>
        <v>282</v>
      </c>
      <c r="Z33" s="249">
        <f>SUM(E33,F33,H33,R33,X33)</f>
        <v>282</v>
      </c>
    </row>
    <row r="34" spans="1:26" ht="41.55" customHeight="1" x14ac:dyDescent="0.3">
      <c r="A34" s="878"/>
      <c r="B34" s="878"/>
      <c r="C34" s="244" t="s">
        <v>126</v>
      </c>
      <c r="D34" s="222">
        <v>44</v>
      </c>
      <c r="E34" s="222">
        <v>44</v>
      </c>
      <c r="F34" s="222"/>
      <c r="G34" s="222"/>
      <c r="H34" s="222"/>
      <c r="I34" s="222"/>
      <c r="J34" s="222"/>
      <c r="K34" s="222"/>
      <c r="L34" s="222"/>
      <c r="M34" s="222"/>
      <c r="N34" s="222"/>
      <c r="O34" s="222">
        <v>33</v>
      </c>
      <c r="P34" s="222"/>
      <c r="Q34" s="222"/>
      <c r="R34" s="221"/>
      <c r="S34" s="222"/>
      <c r="T34" s="245"/>
      <c r="U34" s="245"/>
      <c r="V34" s="245"/>
      <c r="W34" s="245"/>
      <c r="X34" s="225"/>
      <c r="Y34" s="252">
        <f>SUM(D34,O34)</f>
        <v>77</v>
      </c>
      <c r="Z34" s="249">
        <f>SUM(E34,O34)</f>
        <v>77</v>
      </c>
    </row>
    <row r="35" spans="1:26" ht="27.6" x14ac:dyDescent="0.3">
      <c r="A35" s="878"/>
      <c r="B35" s="878"/>
      <c r="C35" s="220" t="s">
        <v>127</v>
      </c>
      <c r="D35" s="223">
        <v>68</v>
      </c>
      <c r="E35" s="223">
        <v>68</v>
      </c>
      <c r="F35" s="223">
        <v>122</v>
      </c>
      <c r="G35" s="223"/>
      <c r="H35" s="223"/>
      <c r="I35" s="223">
        <v>15</v>
      </c>
      <c r="J35" s="223">
        <v>15</v>
      </c>
      <c r="K35" s="223">
        <v>18</v>
      </c>
      <c r="L35" s="223"/>
      <c r="M35" s="223"/>
      <c r="N35" s="223">
        <v>29</v>
      </c>
      <c r="O35" s="223">
        <v>13</v>
      </c>
      <c r="P35" s="223">
        <v>15</v>
      </c>
      <c r="Q35" s="223"/>
      <c r="R35" s="221">
        <v>25</v>
      </c>
      <c r="S35" s="225"/>
      <c r="T35" s="226"/>
      <c r="U35" s="226"/>
      <c r="V35" s="226"/>
      <c r="W35" s="226"/>
      <c r="X35" s="225">
        <v>53</v>
      </c>
      <c r="Y35" s="252">
        <f>SUM(D35,F35,I35,K35,N35:X35)</f>
        <v>358</v>
      </c>
      <c r="Z35" s="249">
        <f>SUM(E35,F35,J35,K35,N35:X35)</f>
        <v>358</v>
      </c>
    </row>
    <row r="36" spans="1:26" x14ac:dyDescent="0.3">
      <c r="A36" s="878"/>
      <c r="B36" s="878"/>
      <c r="C36" s="212" t="s">
        <v>128</v>
      </c>
      <c r="D36" s="227">
        <v>74</v>
      </c>
      <c r="E36" s="227">
        <v>74</v>
      </c>
      <c r="F36" s="227"/>
      <c r="G36" s="227">
        <v>6</v>
      </c>
      <c r="H36" s="227">
        <v>6</v>
      </c>
      <c r="I36" s="227"/>
      <c r="J36" s="227"/>
      <c r="K36" s="227">
        <v>16</v>
      </c>
      <c r="L36" s="227"/>
      <c r="M36" s="227"/>
      <c r="N36" s="227"/>
      <c r="O36" s="227"/>
      <c r="P36" s="227"/>
      <c r="Q36" s="227"/>
      <c r="R36" s="228"/>
      <c r="S36" s="230"/>
      <c r="T36" s="230"/>
      <c r="U36" s="230"/>
      <c r="V36" s="230"/>
      <c r="W36" s="230"/>
      <c r="X36" s="229"/>
      <c r="Y36" s="252">
        <f>SUM(D36,G36,K36)</f>
        <v>96</v>
      </c>
      <c r="Z36" s="249">
        <f>SUM(E36,H36,K36)</f>
        <v>96</v>
      </c>
    </row>
    <row r="37" spans="1:26" ht="14.55" customHeight="1" x14ac:dyDescent="0.3">
      <c r="A37" s="881" t="s">
        <v>129</v>
      </c>
      <c r="B37" s="881" t="s">
        <v>130</v>
      </c>
      <c r="C37" s="221" t="s">
        <v>131</v>
      </c>
      <c r="D37" s="227">
        <v>73</v>
      </c>
      <c r="E37" s="227">
        <v>73</v>
      </c>
      <c r="F37" s="227"/>
      <c r="G37" s="227">
        <v>27</v>
      </c>
      <c r="H37" s="227">
        <v>27</v>
      </c>
      <c r="I37" s="227"/>
      <c r="J37" s="227"/>
      <c r="K37" s="227"/>
      <c r="L37" s="227"/>
      <c r="M37" s="227"/>
      <c r="N37" s="227"/>
      <c r="O37" s="227"/>
      <c r="P37" s="227"/>
      <c r="Q37" s="227"/>
      <c r="R37" s="221">
        <v>5</v>
      </c>
      <c r="S37" s="230"/>
      <c r="T37" s="230"/>
      <c r="U37" s="230"/>
      <c r="V37" s="230"/>
      <c r="W37" s="230"/>
      <c r="X37" s="229"/>
      <c r="Y37" s="252">
        <f>SUM(D37,G37,R37)</f>
        <v>105</v>
      </c>
      <c r="Z37" s="249">
        <f>SUM(E37,H37,R37)</f>
        <v>105</v>
      </c>
    </row>
    <row r="38" spans="1:26" x14ac:dyDescent="0.3">
      <c r="A38" s="882"/>
      <c r="B38" s="882"/>
      <c r="C38" s="221" t="s">
        <v>132</v>
      </c>
      <c r="D38" s="227">
        <v>161</v>
      </c>
      <c r="E38" s="227">
        <v>161</v>
      </c>
      <c r="F38" s="227">
        <v>23</v>
      </c>
      <c r="G38" s="227">
        <v>16</v>
      </c>
      <c r="H38" s="227">
        <v>16</v>
      </c>
      <c r="I38" s="227"/>
      <c r="J38" s="227"/>
      <c r="K38" s="227"/>
      <c r="L38" s="227"/>
      <c r="M38" s="227"/>
      <c r="N38" s="227"/>
      <c r="O38" s="227"/>
      <c r="P38" s="227"/>
      <c r="Q38" s="227"/>
      <c r="R38" s="228"/>
      <c r="S38" s="230"/>
      <c r="T38" s="230"/>
      <c r="U38" s="230"/>
      <c r="V38" s="230"/>
      <c r="W38" s="230"/>
      <c r="X38" s="229"/>
      <c r="Y38" s="252">
        <f>SUM(D38,F38,G38)</f>
        <v>200</v>
      </c>
      <c r="Z38" s="252">
        <f>SUM(E38,F38,H38)</f>
        <v>200</v>
      </c>
    </row>
    <row r="39" spans="1:26" ht="27.45" customHeight="1" x14ac:dyDescent="0.3">
      <c r="A39" s="882"/>
      <c r="B39" s="882"/>
      <c r="C39" s="221" t="s">
        <v>133</v>
      </c>
      <c r="D39" s="227">
        <v>30</v>
      </c>
      <c r="E39" s="227">
        <v>30</v>
      </c>
      <c r="F39" s="227">
        <v>20</v>
      </c>
      <c r="G39" s="227">
        <v>3</v>
      </c>
      <c r="H39" s="227">
        <v>3</v>
      </c>
      <c r="I39" s="227"/>
      <c r="J39" s="227"/>
      <c r="K39" s="227"/>
      <c r="L39" s="227"/>
      <c r="M39" s="227"/>
      <c r="N39" s="227"/>
      <c r="O39" s="227"/>
      <c r="P39" s="227"/>
      <c r="Q39" s="227"/>
      <c r="R39" s="228"/>
      <c r="S39" s="230"/>
      <c r="T39" s="230"/>
      <c r="U39" s="230"/>
      <c r="V39" s="230"/>
      <c r="W39" s="230"/>
      <c r="X39" s="229"/>
      <c r="Y39" s="252">
        <f>SUM(D39,F39,G39)</f>
        <v>53</v>
      </c>
      <c r="Z39" s="249">
        <f>SUM(E39,F39,H39)</f>
        <v>53</v>
      </c>
    </row>
    <row r="40" spans="1:26" x14ac:dyDescent="0.3">
      <c r="A40" s="883"/>
      <c r="B40" s="883"/>
      <c r="C40" s="221" t="s">
        <v>134</v>
      </c>
      <c r="D40" s="227">
        <v>121</v>
      </c>
      <c r="E40" s="227">
        <v>121</v>
      </c>
      <c r="F40" s="227">
        <v>254</v>
      </c>
      <c r="G40" s="227">
        <v>7</v>
      </c>
      <c r="H40" s="227">
        <v>7</v>
      </c>
      <c r="I40" s="227">
        <v>11</v>
      </c>
      <c r="J40" s="227">
        <v>11</v>
      </c>
      <c r="K40" s="227">
        <v>30</v>
      </c>
      <c r="L40" s="227"/>
      <c r="M40" s="227"/>
      <c r="N40" s="227">
        <v>15</v>
      </c>
      <c r="O40" s="227">
        <v>29</v>
      </c>
      <c r="P40" s="227"/>
      <c r="Q40" s="227"/>
      <c r="R40" s="228"/>
      <c r="S40" s="230"/>
      <c r="T40" s="230"/>
      <c r="U40" s="230"/>
      <c r="V40" s="230"/>
      <c r="W40" s="230"/>
      <c r="X40" s="229"/>
      <c r="Y40" s="252">
        <f>SUM(D40,F40,G40,I40,K40,N40,O40)</f>
        <v>467</v>
      </c>
      <c r="Z40" s="249">
        <f>SUM(E40,F40,H40,J40,K40,N40,O40)</f>
        <v>467</v>
      </c>
    </row>
    <row r="41" spans="1:26" ht="27.6" x14ac:dyDescent="0.3">
      <c r="A41" s="879" t="s">
        <v>135</v>
      </c>
      <c r="B41" s="878" t="s">
        <v>136</v>
      </c>
      <c r="C41" s="220" t="s">
        <v>137</v>
      </c>
      <c r="D41" s="227"/>
      <c r="E41" s="227"/>
      <c r="F41" s="227">
        <v>508</v>
      </c>
      <c r="G41" s="227"/>
      <c r="H41" s="227"/>
      <c r="I41" s="227"/>
      <c r="J41" s="227"/>
      <c r="K41" s="227">
        <v>18</v>
      </c>
      <c r="L41" s="227"/>
      <c r="M41" s="227">
        <v>18</v>
      </c>
      <c r="N41" s="227">
        <v>6</v>
      </c>
      <c r="O41" s="227"/>
      <c r="P41" s="227"/>
      <c r="Q41" s="227"/>
      <c r="R41" s="228"/>
      <c r="S41" s="230"/>
      <c r="T41" s="230"/>
      <c r="U41" s="230"/>
      <c r="V41" s="230"/>
      <c r="W41" s="230"/>
      <c r="X41" s="229">
        <v>71</v>
      </c>
      <c r="Y41" s="252">
        <f>SUM(D41:T41,V41,X41)</f>
        <v>621</v>
      </c>
      <c r="Z41" s="249">
        <f>SUM(D41:S41,U41,W41,X41)</f>
        <v>621</v>
      </c>
    </row>
    <row r="42" spans="1:26" ht="27.45" customHeight="1" x14ac:dyDescent="0.3">
      <c r="A42" s="879"/>
      <c r="B42" s="878"/>
      <c r="C42" s="220" t="s">
        <v>138</v>
      </c>
      <c r="D42" s="227"/>
      <c r="E42" s="227"/>
      <c r="F42" s="227">
        <v>37</v>
      </c>
      <c r="G42" s="227"/>
      <c r="H42" s="227"/>
      <c r="I42" s="227"/>
      <c r="J42" s="227"/>
      <c r="K42" s="227"/>
      <c r="L42" s="227"/>
      <c r="M42" s="227"/>
      <c r="N42" s="227"/>
      <c r="O42" s="227"/>
      <c r="P42" s="227"/>
      <c r="Q42" s="227"/>
      <c r="R42" s="228"/>
      <c r="S42" s="230"/>
      <c r="T42" s="230"/>
      <c r="U42" s="230"/>
      <c r="V42" s="230"/>
      <c r="W42" s="230"/>
      <c r="X42" s="229">
        <v>39</v>
      </c>
      <c r="Y42" s="252">
        <f>SUM(D42:T42,V42,X42)</f>
        <v>76</v>
      </c>
      <c r="Z42" s="249">
        <f>SUM(D42:S42,U42,W42,X42)</f>
        <v>76</v>
      </c>
    </row>
    <row r="43" spans="1:26" ht="27.45" customHeight="1" x14ac:dyDescent="0.3">
      <c r="A43" s="879"/>
      <c r="B43" s="878"/>
      <c r="C43" s="220" t="s">
        <v>139</v>
      </c>
      <c r="D43" s="227">
        <v>18</v>
      </c>
      <c r="E43" s="227">
        <v>18</v>
      </c>
      <c r="F43" s="227">
        <v>237</v>
      </c>
      <c r="G43" s="227"/>
      <c r="H43" s="227"/>
      <c r="I43" s="227"/>
      <c r="J43" s="227"/>
      <c r="K43" s="227"/>
      <c r="L43" s="227"/>
      <c r="M43" s="227"/>
      <c r="N43" s="227"/>
      <c r="O43" s="227"/>
      <c r="P43" s="227"/>
      <c r="Q43" s="227"/>
      <c r="R43" s="228"/>
      <c r="S43" s="230"/>
      <c r="T43" s="230"/>
      <c r="U43" s="230"/>
      <c r="V43" s="230"/>
      <c r="W43" s="230"/>
      <c r="X43" s="229">
        <v>56</v>
      </c>
      <c r="Y43" s="252">
        <f>SUM(D43,F43,X43)</f>
        <v>311</v>
      </c>
      <c r="Z43" s="249">
        <f>SUM(E43,F43,X43)</f>
        <v>311</v>
      </c>
    </row>
    <row r="44" spans="1:26" ht="41.4" x14ac:dyDescent="0.3">
      <c r="A44" s="878" t="s">
        <v>140</v>
      </c>
      <c r="B44" s="878" t="s">
        <v>141</v>
      </c>
      <c r="C44" s="220" t="s">
        <v>142</v>
      </c>
      <c r="D44" s="223"/>
      <c r="E44" s="223"/>
      <c r="F44" s="223"/>
      <c r="G44" s="223"/>
      <c r="H44" s="223"/>
      <c r="I44" s="223"/>
      <c r="J44" s="223"/>
      <c r="K44" s="223"/>
      <c r="L44" s="223"/>
      <c r="M44" s="223"/>
      <c r="N44" s="223"/>
      <c r="O44" s="223"/>
      <c r="P44" s="223"/>
      <c r="Q44" s="223"/>
      <c r="R44" s="224"/>
      <c r="S44" s="226"/>
      <c r="T44" s="226"/>
      <c r="U44" s="226"/>
      <c r="V44" s="226"/>
      <c r="W44" s="226"/>
      <c r="X44" s="225">
        <v>88</v>
      </c>
      <c r="Y44" s="252">
        <f t="shared" ref="Y44:Y45" si="1">SUM(D44:T44,V44,X44)</f>
        <v>88</v>
      </c>
      <c r="Z44" s="249">
        <f t="shared" ref="Z44:Z45" si="2">SUM(D44:S44,U44,W44,X44)</f>
        <v>88</v>
      </c>
    </row>
    <row r="45" spans="1:26" x14ac:dyDescent="0.3">
      <c r="A45" s="878"/>
      <c r="B45" s="878"/>
      <c r="C45" s="220" t="s">
        <v>143</v>
      </c>
      <c r="D45" s="223"/>
      <c r="E45" s="223"/>
      <c r="F45" s="223"/>
      <c r="G45" s="223"/>
      <c r="H45" s="223"/>
      <c r="I45" s="223"/>
      <c r="J45" s="223"/>
      <c r="K45" s="223"/>
      <c r="L45" s="223"/>
      <c r="M45" s="223"/>
      <c r="N45" s="223"/>
      <c r="O45" s="223"/>
      <c r="P45" s="223"/>
      <c r="Q45" s="223"/>
      <c r="R45" s="224"/>
      <c r="S45" s="226"/>
      <c r="T45" s="226"/>
      <c r="U45" s="226"/>
      <c r="V45" s="226"/>
      <c r="W45" s="226"/>
      <c r="X45" s="225"/>
      <c r="Y45" s="252">
        <f t="shared" si="1"/>
        <v>0</v>
      </c>
      <c r="Z45" s="249">
        <f t="shared" si="2"/>
        <v>0</v>
      </c>
    </row>
    <row r="46" spans="1:26" ht="14.55" customHeight="1" x14ac:dyDescent="0.3">
      <c r="A46" s="879" t="s">
        <v>144</v>
      </c>
      <c r="B46" s="878" t="s">
        <v>145</v>
      </c>
      <c r="C46" s="212" t="s">
        <v>146</v>
      </c>
      <c r="D46" s="227">
        <v>34</v>
      </c>
      <c r="E46" s="227">
        <v>34</v>
      </c>
      <c r="F46" s="227"/>
      <c r="G46" s="227"/>
      <c r="H46" s="227"/>
      <c r="I46" s="227"/>
      <c r="J46" s="227"/>
      <c r="K46" s="227"/>
      <c r="L46" s="227">
        <v>13</v>
      </c>
      <c r="M46" s="227"/>
      <c r="N46" s="227"/>
      <c r="O46" s="227"/>
      <c r="P46" s="227"/>
      <c r="Q46" s="227"/>
      <c r="R46" s="213">
        <v>179</v>
      </c>
      <c r="S46" s="229"/>
      <c r="T46" s="230"/>
      <c r="U46" s="230"/>
      <c r="V46" s="230"/>
      <c r="W46" s="230"/>
      <c r="X46" s="229">
        <v>19</v>
      </c>
      <c r="Y46" s="252">
        <f>SUM(D46,L46,R46,X46)</f>
        <v>245</v>
      </c>
      <c r="Z46" s="249">
        <f>SUM(E46,L46,R46,X46)</f>
        <v>245</v>
      </c>
    </row>
    <row r="47" spans="1:26" x14ac:dyDescent="0.3">
      <c r="A47" s="879"/>
      <c r="B47" s="878"/>
      <c r="C47" s="212" t="s">
        <v>147</v>
      </c>
      <c r="D47" s="227">
        <v>12</v>
      </c>
      <c r="E47" s="227">
        <v>12</v>
      </c>
      <c r="F47" s="227"/>
      <c r="G47" s="227"/>
      <c r="H47" s="227"/>
      <c r="I47" s="227">
        <v>6</v>
      </c>
      <c r="J47" s="227">
        <v>6</v>
      </c>
      <c r="K47" s="227"/>
      <c r="L47" s="227"/>
      <c r="M47" s="227"/>
      <c r="N47" s="227"/>
      <c r="O47" s="227"/>
      <c r="P47" s="227"/>
      <c r="Q47" s="227"/>
      <c r="R47" s="213">
        <v>1</v>
      </c>
      <c r="S47" s="229"/>
      <c r="T47" s="230"/>
      <c r="U47" s="230"/>
      <c r="V47" s="230"/>
      <c r="W47" s="230"/>
      <c r="X47" s="229"/>
      <c r="Y47" s="252">
        <f>SUM(D47,I47,R47)</f>
        <v>19</v>
      </c>
      <c r="Z47" s="249">
        <f>SUM(E47,J47,R47)</f>
        <v>19</v>
      </c>
    </row>
    <row r="48" spans="1:26" ht="27.45" customHeight="1" x14ac:dyDescent="0.3">
      <c r="A48" s="879" t="s">
        <v>148</v>
      </c>
      <c r="B48" s="879" t="s">
        <v>149</v>
      </c>
      <c r="C48" s="212" t="s">
        <v>150</v>
      </c>
      <c r="D48" s="227">
        <v>2</v>
      </c>
      <c r="E48" s="227">
        <v>2</v>
      </c>
      <c r="F48" s="227">
        <v>12</v>
      </c>
      <c r="G48" s="227"/>
      <c r="H48" s="227"/>
      <c r="I48" s="227"/>
      <c r="J48" s="227"/>
      <c r="K48" s="227"/>
      <c r="L48" s="227">
        <v>51</v>
      </c>
      <c r="M48" s="227"/>
      <c r="N48" s="227"/>
      <c r="O48" s="227">
        <v>28</v>
      </c>
      <c r="P48" s="227"/>
      <c r="Q48" s="227"/>
      <c r="R48" s="228"/>
      <c r="S48" s="230"/>
      <c r="T48" s="230"/>
      <c r="U48" s="230"/>
      <c r="V48" s="230"/>
      <c r="W48" s="230"/>
      <c r="X48" s="229"/>
      <c r="Y48" s="252">
        <f>SUM(D48,F48,L48,O48)</f>
        <v>93</v>
      </c>
      <c r="Z48" s="249">
        <f>SUM(E48,F48,L48,O48)</f>
        <v>93</v>
      </c>
    </row>
    <row r="49" spans="1:26" x14ac:dyDescent="0.3">
      <c r="A49" s="879"/>
      <c r="B49" s="879"/>
      <c r="C49" s="212" t="s">
        <v>152</v>
      </c>
      <c r="D49" s="227">
        <v>49</v>
      </c>
      <c r="E49" s="227">
        <v>49</v>
      </c>
      <c r="F49" s="227">
        <v>14</v>
      </c>
      <c r="G49" s="227">
        <v>20</v>
      </c>
      <c r="H49" s="227">
        <v>20</v>
      </c>
      <c r="I49" s="227">
        <v>20</v>
      </c>
      <c r="J49" s="227">
        <v>20</v>
      </c>
      <c r="K49" s="227"/>
      <c r="L49" s="227"/>
      <c r="M49" s="227"/>
      <c r="N49" s="227"/>
      <c r="O49" s="227"/>
      <c r="P49" s="227"/>
      <c r="Q49" s="227"/>
      <c r="R49" s="228"/>
      <c r="S49" s="230"/>
      <c r="T49" s="230"/>
      <c r="U49" s="230"/>
      <c r="V49" s="230"/>
      <c r="W49" s="230"/>
      <c r="X49" s="229">
        <v>37</v>
      </c>
      <c r="Y49" s="252">
        <f>SUM(D49,F49,G49,I49,X49)</f>
        <v>140</v>
      </c>
      <c r="Z49" s="249">
        <f>SUM(E49,F49,H49,J49,X49)</f>
        <v>140</v>
      </c>
    </row>
    <row r="50" spans="1:26" ht="27.6" x14ac:dyDescent="0.3">
      <c r="A50" s="879"/>
      <c r="B50" s="879"/>
      <c r="C50" s="220" t="s">
        <v>153</v>
      </c>
      <c r="D50" s="227">
        <v>24</v>
      </c>
      <c r="E50" s="227">
        <v>24</v>
      </c>
      <c r="F50" s="227">
        <v>73</v>
      </c>
      <c r="G50" s="227">
        <v>17</v>
      </c>
      <c r="H50" s="227">
        <v>17</v>
      </c>
      <c r="I50" s="227"/>
      <c r="J50" s="227"/>
      <c r="K50" s="227"/>
      <c r="L50" s="227"/>
      <c r="M50" s="227"/>
      <c r="N50" s="227"/>
      <c r="O50" s="227"/>
      <c r="P50" s="227"/>
      <c r="Q50" s="227"/>
      <c r="R50" s="228"/>
      <c r="S50" s="230"/>
      <c r="T50" s="230"/>
      <c r="U50" s="230"/>
      <c r="V50" s="230"/>
      <c r="W50" s="230"/>
      <c r="X50" s="229"/>
      <c r="Y50" s="252">
        <f>SUM(D50,F50,G50)</f>
        <v>114</v>
      </c>
      <c r="Z50" s="249">
        <f>SUM(E50,F50,H50)</f>
        <v>114</v>
      </c>
    </row>
    <row r="51" spans="1:26" x14ac:dyDescent="0.3">
      <c r="A51" s="880" t="s">
        <v>74</v>
      </c>
      <c r="B51" s="880"/>
      <c r="C51" s="880"/>
      <c r="D51" s="250">
        <f>SUM(D30:D50)</f>
        <v>1284</v>
      </c>
      <c r="E51" s="250">
        <f>SUM(E30:E50)</f>
        <v>1285</v>
      </c>
      <c r="F51" s="250">
        <f t="shared" ref="F51:X51" si="3">SUM(F30:F50)</f>
        <v>1353</v>
      </c>
      <c r="G51" s="250">
        <f t="shared" si="3"/>
        <v>298</v>
      </c>
      <c r="H51" s="250">
        <f t="shared" si="3"/>
        <v>289</v>
      </c>
      <c r="I51" s="250">
        <f t="shared" si="3"/>
        <v>203</v>
      </c>
      <c r="J51" s="250">
        <f t="shared" si="3"/>
        <v>188</v>
      </c>
      <c r="K51" s="250">
        <f t="shared" si="3"/>
        <v>127</v>
      </c>
      <c r="L51" s="250">
        <f t="shared" si="3"/>
        <v>64</v>
      </c>
      <c r="M51" s="250">
        <f t="shared" si="3"/>
        <v>18</v>
      </c>
      <c r="N51" s="250">
        <f t="shared" si="3"/>
        <v>69</v>
      </c>
      <c r="O51" s="250">
        <f t="shared" si="3"/>
        <v>103</v>
      </c>
      <c r="P51" s="250">
        <f t="shared" si="3"/>
        <v>15</v>
      </c>
      <c r="Q51" s="250">
        <f t="shared" si="3"/>
        <v>0</v>
      </c>
      <c r="R51" s="251">
        <f t="shared" si="3"/>
        <v>214</v>
      </c>
      <c r="S51" s="250">
        <f t="shared" si="3"/>
        <v>91</v>
      </c>
      <c r="T51" s="250">
        <f t="shared" si="3"/>
        <v>200</v>
      </c>
      <c r="U51" s="250">
        <f t="shared" si="3"/>
        <v>190</v>
      </c>
      <c r="V51" s="250">
        <f t="shared" si="3"/>
        <v>70</v>
      </c>
      <c r="W51" s="250">
        <f t="shared" si="3"/>
        <v>73</v>
      </c>
      <c r="X51" s="250">
        <f t="shared" si="3"/>
        <v>478</v>
      </c>
      <c r="Y51" s="252">
        <f>SUM(D51,F51,G51,I51,K51:S51,T51,V51,X51)</f>
        <v>4587</v>
      </c>
      <c r="Z51" s="249">
        <f>SUM(E51,F51,H51,J51,K51:S51,U51,W51,X51)</f>
        <v>4557</v>
      </c>
    </row>
    <row r="54" spans="1:26" ht="15.6" x14ac:dyDescent="0.3">
      <c r="A54" s="184" t="s">
        <v>199</v>
      </c>
    </row>
    <row r="55" spans="1:26" ht="55.2" x14ac:dyDescent="0.3">
      <c r="A55" s="247" t="s">
        <v>113</v>
      </c>
      <c r="B55" s="247" t="s">
        <v>114</v>
      </c>
      <c r="C55" s="247" t="s">
        <v>115</v>
      </c>
      <c r="D55" s="247" t="s">
        <v>17</v>
      </c>
      <c r="E55" s="247" t="s">
        <v>18</v>
      </c>
      <c r="F55" s="247" t="s">
        <v>20</v>
      </c>
      <c r="G55" s="247" t="s">
        <v>22</v>
      </c>
      <c r="H55" s="247" t="s">
        <v>28</v>
      </c>
      <c r="I55" s="247" t="s">
        <v>26</v>
      </c>
      <c r="J55" s="247" t="s">
        <v>27</v>
      </c>
      <c r="K55" s="247" t="s">
        <v>29</v>
      </c>
      <c r="L55" s="247" t="s">
        <v>30</v>
      </c>
      <c r="M55" s="247" t="s">
        <v>31</v>
      </c>
      <c r="N55" s="247" t="s">
        <v>108</v>
      </c>
      <c r="O55" s="247" t="s">
        <v>21</v>
      </c>
      <c r="P55" s="247" t="s">
        <v>183</v>
      </c>
      <c r="Q55" s="247" t="s">
        <v>24</v>
      </c>
      <c r="R55" s="247" t="s">
        <v>200</v>
      </c>
      <c r="S55" s="247" t="s">
        <v>196</v>
      </c>
      <c r="T55" s="247" t="s">
        <v>19</v>
      </c>
      <c r="U55" s="247" t="s">
        <v>197</v>
      </c>
      <c r="V55" s="247" t="s">
        <v>198</v>
      </c>
      <c r="W55" s="253"/>
    </row>
    <row r="56" spans="1:26" ht="27.6" x14ac:dyDescent="0.3">
      <c r="A56" s="220" t="s">
        <v>116</v>
      </c>
      <c r="B56" s="220" t="s">
        <v>117</v>
      </c>
      <c r="C56" s="220" t="s">
        <v>118</v>
      </c>
      <c r="D56" s="223">
        <v>34</v>
      </c>
      <c r="E56" s="223"/>
      <c r="F56" s="223">
        <v>5</v>
      </c>
      <c r="G56" s="223">
        <v>6</v>
      </c>
      <c r="H56" s="223">
        <v>5</v>
      </c>
      <c r="I56" s="223"/>
      <c r="J56" s="223"/>
      <c r="K56" s="223"/>
      <c r="L56" s="223"/>
      <c r="M56" s="223"/>
      <c r="N56" s="223"/>
      <c r="O56" s="224"/>
      <c r="P56" s="226"/>
      <c r="Q56" s="226"/>
      <c r="R56" s="226"/>
      <c r="S56" s="226"/>
      <c r="T56" s="225">
        <v>5</v>
      </c>
      <c r="U56" s="249">
        <f t="shared" ref="U56:U75" si="4">SUM(D56:R56,T56)</f>
        <v>55</v>
      </c>
      <c r="V56" s="249">
        <f t="shared" ref="V56:V75" si="5">SUM(D56:Q56,S56,T56)</f>
        <v>55</v>
      </c>
      <c r="W56" s="256"/>
    </row>
    <row r="57" spans="1:26" x14ac:dyDescent="0.3">
      <c r="A57" s="879" t="s">
        <v>119</v>
      </c>
      <c r="B57" s="878" t="s">
        <v>120</v>
      </c>
      <c r="C57" s="212" t="s">
        <v>121</v>
      </c>
      <c r="D57" s="227"/>
      <c r="E57" s="227"/>
      <c r="F57" s="227"/>
      <c r="G57" s="227">
        <v>3</v>
      </c>
      <c r="H57" s="227"/>
      <c r="I57" s="227"/>
      <c r="J57" s="227"/>
      <c r="K57" s="227"/>
      <c r="L57" s="227"/>
      <c r="M57" s="227"/>
      <c r="N57" s="227"/>
      <c r="O57" s="228"/>
      <c r="P57" s="229">
        <v>15</v>
      </c>
      <c r="Q57" s="229">
        <v>34</v>
      </c>
      <c r="R57" s="229">
        <v>20</v>
      </c>
      <c r="S57" s="229">
        <v>18</v>
      </c>
      <c r="T57" s="229"/>
      <c r="U57" s="249">
        <f t="shared" si="4"/>
        <v>72</v>
      </c>
      <c r="V57" s="249">
        <f t="shared" si="5"/>
        <v>70</v>
      </c>
      <c r="W57" s="256"/>
    </row>
    <row r="58" spans="1:26" x14ac:dyDescent="0.3">
      <c r="A58" s="879"/>
      <c r="B58" s="878"/>
      <c r="C58" s="212" t="s">
        <v>122</v>
      </c>
      <c r="D58" s="227">
        <v>61</v>
      </c>
      <c r="E58" s="227"/>
      <c r="F58" s="227">
        <v>21</v>
      </c>
      <c r="G58" s="227">
        <v>6</v>
      </c>
      <c r="H58" s="227"/>
      <c r="I58" s="227"/>
      <c r="J58" s="227"/>
      <c r="K58" s="227">
        <v>7</v>
      </c>
      <c r="L58" s="227"/>
      <c r="M58" s="227"/>
      <c r="N58" s="227"/>
      <c r="O58" s="228"/>
      <c r="P58" s="230"/>
      <c r="Q58" s="230"/>
      <c r="R58" s="230"/>
      <c r="S58" s="230"/>
      <c r="T58" s="229"/>
      <c r="U58" s="249">
        <f t="shared" si="4"/>
        <v>95</v>
      </c>
      <c r="V58" s="249">
        <f t="shared" si="5"/>
        <v>95</v>
      </c>
      <c r="W58" s="256"/>
    </row>
    <row r="59" spans="1:26" ht="27.6" x14ac:dyDescent="0.3">
      <c r="A59" s="878" t="s">
        <v>123</v>
      </c>
      <c r="B59" s="878" t="s">
        <v>124</v>
      </c>
      <c r="C59" s="220" t="s">
        <v>125</v>
      </c>
      <c r="D59" s="223">
        <v>27</v>
      </c>
      <c r="E59" s="223"/>
      <c r="F59" s="223">
        <v>11</v>
      </c>
      <c r="G59" s="223"/>
      <c r="H59" s="223"/>
      <c r="I59" s="223"/>
      <c r="J59" s="223"/>
      <c r="K59" s="223"/>
      <c r="L59" s="223"/>
      <c r="M59" s="223"/>
      <c r="N59" s="223"/>
      <c r="O59" s="221">
        <v>15</v>
      </c>
      <c r="P59" s="225"/>
      <c r="Q59" s="226"/>
      <c r="R59" s="226"/>
      <c r="S59" s="226"/>
      <c r="T59" s="225">
        <v>30</v>
      </c>
      <c r="U59" s="249">
        <f t="shared" si="4"/>
        <v>83</v>
      </c>
      <c r="V59" s="249">
        <f t="shared" si="5"/>
        <v>83</v>
      </c>
      <c r="W59" s="256"/>
    </row>
    <row r="60" spans="1:26" ht="27.6" x14ac:dyDescent="0.3">
      <c r="A60" s="878"/>
      <c r="B60" s="878"/>
      <c r="C60" s="220" t="s">
        <v>126</v>
      </c>
      <c r="D60" s="223">
        <v>9</v>
      </c>
      <c r="E60" s="223"/>
      <c r="F60" s="223"/>
      <c r="G60" s="223"/>
      <c r="H60" s="223"/>
      <c r="I60" s="223"/>
      <c r="J60" s="223"/>
      <c r="K60" s="223"/>
      <c r="L60" s="223"/>
      <c r="M60" s="223"/>
      <c r="N60" s="223"/>
      <c r="O60" s="221"/>
      <c r="P60" s="225"/>
      <c r="Q60" s="226"/>
      <c r="R60" s="226"/>
      <c r="S60" s="226"/>
      <c r="T60" s="226"/>
      <c r="U60" s="249">
        <f t="shared" si="4"/>
        <v>9</v>
      </c>
      <c r="V60" s="249">
        <f t="shared" si="5"/>
        <v>9</v>
      </c>
      <c r="W60" s="256"/>
    </row>
    <row r="61" spans="1:26" ht="27.6" x14ac:dyDescent="0.3">
      <c r="A61" s="878"/>
      <c r="B61" s="878"/>
      <c r="C61" s="220" t="s">
        <v>127</v>
      </c>
      <c r="D61" s="223">
        <v>37</v>
      </c>
      <c r="E61" s="223">
        <v>31</v>
      </c>
      <c r="F61" s="223">
        <v>4</v>
      </c>
      <c r="G61" s="223"/>
      <c r="H61" s="223">
        <v>3</v>
      </c>
      <c r="I61" s="223"/>
      <c r="J61" s="223"/>
      <c r="K61" s="223">
        <v>7</v>
      </c>
      <c r="L61" s="223">
        <v>10</v>
      </c>
      <c r="M61" s="223">
        <v>1</v>
      </c>
      <c r="N61" s="223"/>
      <c r="O61" s="221">
        <v>7</v>
      </c>
      <c r="P61" s="225"/>
      <c r="Q61" s="226"/>
      <c r="R61" s="226"/>
      <c r="S61" s="226"/>
      <c r="T61" s="226"/>
      <c r="U61" s="249">
        <f t="shared" si="4"/>
        <v>100</v>
      </c>
      <c r="V61" s="249">
        <f t="shared" si="5"/>
        <v>100</v>
      </c>
      <c r="W61" s="256"/>
    </row>
    <row r="62" spans="1:26" x14ac:dyDescent="0.3">
      <c r="A62" s="878"/>
      <c r="B62" s="878"/>
      <c r="C62" s="212" t="s">
        <v>128</v>
      </c>
      <c r="D62" s="227">
        <v>25</v>
      </c>
      <c r="E62" s="227"/>
      <c r="F62" s="227">
        <v>3</v>
      </c>
      <c r="G62" s="227"/>
      <c r="H62" s="227"/>
      <c r="I62" s="227"/>
      <c r="J62" s="227"/>
      <c r="K62" s="227"/>
      <c r="L62" s="227"/>
      <c r="M62" s="227"/>
      <c r="N62" s="227"/>
      <c r="O62" s="213">
        <v>6</v>
      </c>
      <c r="P62" s="229"/>
      <c r="Q62" s="230"/>
      <c r="R62" s="230"/>
      <c r="S62" s="230"/>
      <c r="T62" s="230"/>
      <c r="U62" s="249">
        <f t="shared" si="4"/>
        <v>34</v>
      </c>
      <c r="V62" s="249">
        <f t="shared" si="5"/>
        <v>34</v>
      </c>
      <c r="W62" s="256"/>
    </row>
    <row r="63" spans="1:26" x14ac:dyDescent="0.3">
      <c r="A63" s="878" t="s">
        <v>129</v>
      </c>
      <c r="B63" s="878" t="s">
        <v>130</v>
      </c>
      <c r="C63" s="220" t="s">
        <v>131</v>
      </c>
      <c r="D63" s="227">
        <v>38</v>
      </c>
      <c r="E63" s="227"/>
      <c r="F63" s="227">
        <v>21</v>
      </c>
      <c r="G63" s="227"/>
      <c r="H63" s="227"/>
      <c r="I63" s="227"/>
      <c r="J63" s="227"/>
      <c r="K63" s="227"/>
      <c r="L63" s="227"/>
      <c r="M63" s="227"/>
      <c r="N63" s="227"/>
      <c r="O63" s="228"/>
      <c r="P63" s="230"/>
      <c r="Q63" s="230"/>
      <c r="R63" s="230"/>
      <c r="S63" s="230"/>
      <c r="T63" s="230"/>
      <c r="U63" s="249">
        <f t="shared" si="4"/>
        <v>59</v>
      </c>
      <c r="V63" s="249">
        <f t="shared" si="5"/>
        <v>59</v>
      </c>
      <c r="W63" s="256"/>
    </row>
    <row r="64" spans="1:26" x14ac:dyDescent="0.3">
      <c r="A64" s="878"/>
      <c r="B64" s="878"/>
      <c r="C64" s="220" t="s">
        <v>132</v>
      </c>
      <c r="D64" s="227">
        <v>80</v>
      </c>
      <c r="E64" s="227">
        <v>18</v>
      </c>
      <c r="F64" s="227">
        <v>8</v>
      </c>
      <c r="G64" s="227"/>
      <c r="H64" s="227"/>
      <c r="I64" s="227"/>
      <c r="J64" s="227"/>
      <c r="K64" s="227"/>
      <c r="L64" s="227"/>
      <c r="M64" s="227"/>
      <c r="N64" s="227"/>
      <c r="O64" s="228"/>
      <c r="P64" s="230"/>
      <c r="Q64" s="230"/>
      <c r="R64" s="230"/>
      <c r="S64" s="230"/>
      <c r="T64" s="230"/>
      <c r="U64" s="249">
        <f t="shared" si="4"/>
        <v>106</v>
      </c>
      <c r="V64" s="249">
        <f t="shared" si="5"/>
        <v>106</v>
      </c>
      <c r="W64" s="256"/>
    </row>
    <row r="65" spans="1:23" x14ac:dyDescent="0.3">
      <c r="A65" s="878"/>
      <c r="B65" s="878"/>
      <c r="C65" s="220" t="s">
        <v>133</v>
      </c>
      <c r="D65" s="227">
        <v>12</v>
      </c>
      <c r="E65" s="227"/>
      <c r="F65" s="227">
        <v>1</v>
      </c>
      <c r="G65" s="227"/>
      <c r="H65" s="227"/>
      <c r="I65" s="227"/>
      <c r="J65" s="227"/>
      <c r="K65" s="227"/>
      <c r="L65" s="227"/>
      <c r="M65" s="227"/>
      <c r="N65" s="227"/>
      <c r="O65" s="228"/>
      <c r="P65" s="230"/>
      <c r="Q65" s="230"/>
      <c r="R65" s="230"/>
      <c r="S65" s="230"/>
      <c r="T65" s="230"/>
      <c r="U65" s="249">
        <f t="shared" si="4"/>
        <v>13</v>
      </c>
      <c r="V65" s="249">
        <f t="shared" si="5"/>
        <v>13</v>
      </c>
      <c r="W65" s="256"/>
    </row>
    <row r="66" spans="1:23" x14ac:dyDescent="0.3">
      <c r="A66" s="878"/>
      <c r="B66" s="878"/>
      <c r="C66" s="220" t="s">
        <v>134</v>
      </c>
      <c r="D66" s="227">
        <v>32</v>
      </c>
      <c r="E66" s="227">
        <v>27</v>
      </c>
      <c r="F66" s="227"/>
      <c r="G66" s="227">
        <v>9</v>
      </c>
      <c r="H66" s="227">
        <v>3</v>
      </c>
      <c r="I66" s="227"/>
      <c r="J66" s="227"/>
      <c r="K66" s="227"/>
      <c r="L66" s="227">
        <v>8</v>
      </c>
      <c r="M66" s="227"/>
      <c r="N66" s="227"/>
      <c r="O66" s="228"/>
      <c r="P66" s="230"/>
      <c r="Q66" s="230"/>
      <c r="R66" s="230"/>
      <c r="S66" s="230"/>
      <c r="T66" s="229"/>
      <c r="U66" s="249">
        <f t="shared" si="4"/>
        <v>79</v>
      </c>
      <c r="V66" s="249">
        <f t="shared" si="5"/>
        <v>79</v>
      </c>
      <c r="W66" s="256"/>
    </row>
    <row r="67" spans="1:23" ht="27.6" x14ac:dyDescent="0.3">
      <c r="A67" s="879" t="s">
        <v>135</v>
      </c>
      <c r="B67" s="878" t="s">
        <v>136</v>
      </c>
      <c r="C67" s="220" t="s">
        <v>137</v>
      </c>
      <c r="D67" s="227"/>
      <c r="E67" s="227">
        <v>158</v>
      </c>
      <c r="F67" s="227"/>
      <c r="G67" s="227"/>
      <c r="H67" s="227">
        <v>1</v>
      </c>
      <c r="I67" s="227"/>
      <c r="J67" s="227">
        <v>7</v>
      </c>
      <c r="K67" s="227"/>
      <c r="L67" s="227"/>
      <c r="M67" s="227"/>
      <c r="N67" s="227"/>
      <c r="O67" s="228"/>
      <c r="P67" s="230"/>
      <c r="Q67" s="230"/>
      <c r="R67" s="230"/>
      <c r="S67" s="230"/>
      <c r="T67" s="229">
        <v>19</v>
      </c>
      <c r="U67" s="249">
        <f t="shared" si="4"/>
        <v>185</v>
      </c>
      <c r="V67" s="249">
        <f t="shared" si="5"/>
        <v>185</v>
      </c>
      <c r="W67" s="256"/>
    </row>
    <row r="68" spans="1:23" x14ac:dyDescent="0.3">
      <c r="A68" s="879"/>
      <c r="B68" s="878"/>
      <c r="C68" s="220" t="s">
        <v>138</v>
      </c>
      <c r="D68" s="227"/>
      <c r="E68" s="227">
        <v>11</v>
      </c>
      <c r="F68" s="227"/>
      <c r="G68" s="227"/>
      <c r="H68" s="227"/>
      <c r="I68" s="227"/>
      <c r="J68" s="227"/>
      <c r="K68" s="227"/>
      <c r="L68" s="227"/>
      <c r="M68" s="227"/>
      <c r="N68" s="227"/>
      <c r="O68" s="228"/>
      <c r="P68" s="230"/>
      <c r="Q68" s="230"/>
      <c r="R68" s="230"/>
      <c r="S68" s="230"/>
      <c r="T68" s="229">
        <v>23</v>
      </c>
      <c r="U68" s="249">
        <f t="shared" si="4"/>
        <v>34</v>
      </c>
      <c r="V68" s="249">
        <f t="shared" si="5"/>
        <v>34</v>
      </c>
      <c r="W68" s="256"/>
    </row>
    <row r="69" spans="1:23" x14ac:dyDescent="0.3">
      <c r="A69" s="879"/>
      <c r="B69" s="878"/>
      <c r="C69" s="220" t="s">
        <v>139</v>
      </c>
      <c r="D69" s="227"/>
      <c r="E69" s="227">
        <v>45</v>
      </c>
      <c r="F69" s="227"/>
      <c r="G69" s="227"/>
      <c r="H69" s="227"/>
      <c r="I69" s="227"/>
      <c r="J69" s="227"/>
      <c r="K69" s="227"/>
      <c r="L69" s="227"/>
      <c r="M69" s="227"/>
      <c r="N69" s="227"/>
      <c r="O69" s="228"/>
      <c r="P69" s="230"/>
      <c r="Q69" s="230"/>
      <c r="R69" s="230"/>
      <c r="S69" s="230"/>
      <c r="T69" s="229">
        <v>12</v>
      </c>
      <c r="U69" s="249">
        <f t="shared" si="4"/>
        <v>57</v>
      </c>
      <c r="V69" s="249">
        <f t="shared" si="5"/>
        <v>57</v>
      </c>
      <c r="W69" s="256"/>
    </row>
    <row r="70" spans="1:23" ht="41.4" x14ac:dyDescent="0.3">
      <c r="A70" s="878" t="s">
        <v>140</v>
      </c>
      <c r="B70" s="878" t="s">
        <v>141</v>
      </c>
      <c r="C70" s="220" t="s">
        <v>142</v>
      </c>
      <c r="D70" s="223"/>
      <c r="E70" s="223"/>
      <c r="F70" s="223"/>
      <c r="G70" s="223"/>
      <c r="H70" s="223"/>
      <c r="I70" s="223"/>
      <c r="J70" s="223"/>
      <c r="K70" s="223"/>
      <c r="L70" s="223"/>
      <c r="M70" s="223"/>
      <c r="N70" s="223"/>
      <c r="O70" s="224"/>
      <c r="P70" s="226"/>
      <c r="Q70" s="226"/>
      <c r="R70" s="226"/>
      <c r="S70" s="226"/>
      <c r="T70" s="225">
        <v>38</v>
      </c>
      <c r="U70" s="249">
        <f t="shared" si="4"/>
        <v>38</v>
      </c>
      <c r="V70" s="249">
        <f t="shared" si="5"/>
        <v>38</v>
      </c>
      <c r="W70" s="256"/>
    </row>
    <row r="71" spans="1:23" x14ac:dyDescent="0.3">
      <c r="A71" s="878"/>
      <c r="B71" s="878"/>
      <c r="C71" s="220" t="s">
        <v>143</v>
      </c>
      <c r="D71" s="223"/>
      <c r="E71" s="223"/>
      <c r="F71" s="223"/>
      <c r="G71" s="223"/>
      <c r="H71" s="223"/>
      <c r="I71" s="223"/>
      <c r="J71" s="223"/>
      <c r="K71" s="223"/>
      <c r="L71" s="223"/>
      <c r="M71" s="223"/>
      <c r="N71" s="223"/>
      <c r="O71" s="224"/>
      <c r="P71" s="226"/>
      <c r="Q71" s="226"/>
      <c r="R71" s="226"/>
      <c r="S71" s="226"/>
      <c r="T71" s="225">
        <v>15</v>
      </c>
      <c r="U71" s="249">
        <f t="shared" si="4"/>
        <v>15</v>
      </c>
      <c r="V71" s="249">
        <f t="shared" si="5"/>
        <v>15</v>
      </c>
      <c r="W71" s="256"/>
    </row>
    <row r="72" spans="1:23" ht="27.6" x14ac:dyDescent="0.3">
      <c r="A72" s="212" t="s">
        <v>144</v>
      </c>
      <c r="B72" s="220" t="s">
        <v>145</v>
      </c>
      <c r="C72" s="212" t="s">
        <v>146</v>
      </c>
      <c r="D72" s="223">
        <v>20</v>
      </c>
      <c r="E72" s="223"/>
      <c r="F72" s="223"/>
      <c r="G72" s="223"/>
      <c r="H72" s="223"/>
      <c r="I72" s="223"/>
      <c r="J72" s="223"/>
      <c r="K72" s="223"/>
      <c r="L72" s="223"/>
      <c r="M72" s="223"/>
      <c r="N72" s="223"/>
      <c r="O72" s="221">
        <v>141</v>
      </c>
      <c r="P72" s="225"/>
      <c r="Q72" s="226"/>
      <c r="R72" s="226"/>
      <c r="S72" s="226"/>
      <c r="T72" s="225"/>
      <c r="U72" s="249">
        <f t="shared" si="4"/>
        <v>161</v>
      </c>
      <c r="V72" s="249">
        <f t="shared" si="5"/>
        <v>161</v>
      </c>
      <c r="W72" s="256"/>
    </row>
    <row r="73" spans="1:23" x14ac:dyDescent="0.3">
      <c r="A73" s="879" t="s">
        <v>148</v>
      </c>
      <c r="B73" s="879" t="s">
        <v>149</v>
      </c>
      <c r="C73" s="212" t="s">
        <v>150</v>
      </c>
      <c r="D73" s="223"/>
      <c r="E73" s="223"/>
      <c r="F73" s="223"/>
      <c r="G73" s="223"/>
      <c r="H73" s="223"/>
      <c r="I73" s="223">
        <v>13</v>
      </c>
      <c r="J73" s="223"/>
      <c r="K73" s="223"/>
      <c r="L73" s="223"/>
      <c r="M73" s="223"/>
      <c r="N73" s="223"/>
      <c r="O73" s="224"/>
      <c r="P73" s="226"/>
      <c r="Q73" s="226"/>
      <c r="R73" s="226"/>
      <c r="S73" s="226"/>
      <c r="T73" s="225"/>
      <c r="U73" s="249">
        <f t="shared" si="4"/>
        <v>13</v>
      </c>
      <c r="V73" s="249">
        <f t="shared" si="5"/>
        <v>13</v>
      </c>
      <c r="W73" s="256"/>
    </row>
    <row r="74" spans="1:23" x14ac:dyDescent="0.3">
      <c r="A74" s="879"/>
      <c r="B74" s="879"/>
      <c r="C74" s="212" t="s">
        <v>152</v>
      </c>
      <c r="D74" s="223">
        <v>20</v>
      </c>
      <c r="E74" s="223">
        <v>17</v>
      </c>
      <c r="F74" s="223"/>
      <c r="G74" s="223"/>
      <c r="H74" s="223"/>
      <c r="I74" s="223"/>
      <c r="J74" s="223"/>
      <c r="K74" s="223"/>
      <c r="L74" s="223"/>
      <c r="M74" s="223"/>
      <c r="N74" s="223"/>
      <c r="O74" s="224"/>
      <c r="P74" s="226"/>
      <c r="Q74" s="226"/>
      <c r="R74" s="226"/>
      <c r="S74" s="226"/>
      <c r="T74" s="225">
        <v>11</v>
      </c>
      <c r="U74" s="249">
        <f t="shared" si="4"/>
        <v>48</v>
      </c>
      <c r="V74" s="249">
        <f t="shared" si="5"/>
        <v>48</v>
      </c>
      <c r="W74" s="256"/>
    </row>
    <row r="75" spans="1:23" x14ac:dyDescent="0.3">
      <c r="A75" s="880" t="s">
        <v>74</v>
      </c>
      <c r="B75" s="880"/>
      <c r="C75" s="880"/>
      <c r="D75" s="262">
        <f t="shared" ref="D75:T75" si="6">SUM(D56:D74)</f>
        <v>395</v>
      </c>
      <c r="E75" s="262">
        <f t="shared" si="6"/>
        <v>307</v>
      </c>
      <c r="F75" s="262">
        <f>SUM(F56:F74)</f>
        <v>74</v>
      </c>
      <c r="G75" s="262">
        <f t="shared" si="6"/>
        <v>24</v>
      </c>
      <c r="H75" s="262">
        <f t="shared" si="6"/>
        <v>12</v>
      </c>
      <c r="I75" s="262">
        <f t="shared" si="6"/>
        <v>13</v>
      </c>
      <c r="J75" s="262">
        <f t="shared" si="6"/>
        <v>7</v>
      </c>
      <c r="K75" s="262">
        <f t="shared" si="6"/>
        <v>14</v>
      </c>
      <c r="L75" s="262">
        <f t="shared" si="6"/>
        <v>18</v>
      </c>
      <c r="M75" s="262">
        <f t="shared" si="6"/>
        <v>1</v>
      </c>
      <c r="N75" s="262">
        <f t="shared" si="6"/>
        <v>0</v>
      </c>
      <c r="O75" s="263">
        <f t="shared" si="6"/>
        <v>169</v>
      </c>
      <c r="P75" s="262">
        <f t="shared" si="6"/>
        <v>15</v>
      </c>
      <c r="Q75" s="262">
        <f t="shared" si="6"/>
        <v>34</v>
      </c>
      <c r="R75" s="262">
        <f t="shared" si="6"/>
        <v>20</v>
      </c>
      <c r="S75" s="262">
        <f t="shared" si="6"/>
        <v>18</v>
      </c>
      <c r="T75" s="262">
        <f t="shared" si="6"/>
        <v>153</v>
      </c>
      <c r="U75" s="249">
        <f t="shared" si="4"/>
        <v>1256</v>
      </c>
      <c r="V75" s="249">
        <f t="shared" si="5"/>
        <v>1254</v>
      </c>
      <c r="W75" s="256"/>
    </row>
    <row r="76" spans="1:23" x14ac:dyDescent="0.3">
      <c r="A76" s="259"/>
      <c r="B76" s="260"/>
      <c r="C76" s="254"/>
      <c r="D76" s="254"/>
      <c r="E76" s="254"/>
      <c r="F76" s="254"/>
      <c r="G76" s="254"/>
      <c r="H76" s="254"/>
      <c r="I76" s="254"/>
      <c r="J76" s="254"/>
      <c r="K76" s="254"/>
      <c r="L76" s="254"/>
      <c r="M76" s="254"/>
      <c r="N76" s="254"/>
      <c r="O76" s="254"/>
      <c r="P76" s="255"/>
      <c r="Q76" s="255"/>
      <c r="R76" s="255"/>
      <c r="S76" s="255"/>
      <c r="T76" s="255"/>
      <c r="U76" s="255"/>
      <c r="V76" s="256"/>
      <c r="W76" s="256"/>
    </row>
    <row r="77" spans="1:23" x14ac:dyDescent="0.3">
      <c r="A77" s="261"/>
      <c r="B77" s="261"/>
      <c r="C77" s="261"/>
      <c r="D77" s="257"/>
      <c r="E77" s="257"/>
      <c r="F77" s="257"/>
      <c r="G77" s="257"/>
      <c r="H77" s="257"/>
      <c r="I77" s="257"/>
      <c r="J77" s="257"/>
      <c r="K77" s="257"/>
      <c r="L77" s="257"/>
      <c r="M77" s="257"/>
      <c r="N77" s="257"/>
      <c r="O77" s="257"/>
      <c r="P77" s="257"/>
      <c r="Q77" s="257"/>
      <c r="R77" s="257"/>
      <c r="S77" s="257"/>
      <c r="T77" s="257"/>
      <c r="U77" s="257"/>
      <c r="V77" s="258"/>
      <c r="W77" s="258"/>
    </row>
    <row r="78" spans="1:23" x14ac:dyDescent="0.3">
      <c r="B78" s="195"/>
      <c r="C78" s="195"/>
    </row>
    <row r="79" spans="1:23" x14ac:dyDescent="0.3">
      <c r="B79" s="195"/>
      <c r="C79" s="195"/>
    </row>
    <row r="80" spans="1:23" x14ac:dyDescent="0.3">
      <c r="B80" s="195"/>
      <c r="C80" s="195"/>
    </row>
  </sheetData>
  <mergeCells count="44">
    <mergeCell ref="A11:A14"/>
    <mergeCell ref="B11:B14"/>
    <mergeCell ref="A1:R1"/>
    <mergeCell ref="A5:A6"/>
    <mergeCell ref="B5:B6"/>
    <mergeCell ref="A7:A10"/>
    <mergeCell ref="B7:B10"/>
    <mergeCell ref="A33:A36"/>
    <mergeCell ref="B33:B36"/>
    <mergeCell ref="A15:A17"/>
    <mergeCell ref="B15:B17"/>
    <mergeCell ref="A18:A19"/>
    <mergeCell ref="B18:B19"/>
    <mergeCell ref="A20:A21"/>
    <mergeCell ref="B20:B21"/>
    <mergeCell ref="A31:A32"/>
    <mergeCell ref="B31:B32"/>
    <mergeCell ref="A22:A24"/>
    <mergeCell ref="B22:B24"/>
    <mergeCell ref="A25:C25"/>
    <mergeCell ref="A57:A58"/>
    <mergeCell ref="B57:B58"/>
    <mergeCell ref="A37:A40"/>
    <mergeCell ref="B37:B40"/>
    <mergeCell ref="A41:A43"/>
    <mergeCell ref="B41:B43"/>
    <mergeCell ref="A44:A45"/>
    <mergeCell ref="B44:B45"/>
    <mergeCell ref="A46:A47"/>
    <mergeCell ref="B46:B47"/>
    <mergeCell ref="A48:A50"/>
    <mergeCell ref="B48:B50"/>
    <mergeCell ref="A51:C51"/>
    <mergeCell ref="A59:A62"/>
    <mergeCell ref="B59:B62"/>
    <mergeCell ref="A63:A66"/>
    <mergeCell ref="B63:B66"/>
    <mergeCell ref="A67:A69"/>
    <mergeCell ref="B67:B69"/>
    <mergeCell ref="A70:A71"/>
    <mergeCell ref="B70:B71"/>
    <mergeCell ref="A73:A74"/>
    <mergeCell ref="B73:B74"/>
    <mergeCell ref="A75:C75"/>
  </mergeCells>
  <pageMargins left="0.7" right="0.7" top="0.75" bottom="0.75" header="0.3" footer="0.3"/>
  <pageSetup paperSize="9" scale="52" fitToHeight="0" orientation="landscape" r:id="rId1"/>
  <headerFooter>
    <oddHeader>&amp;LAugstākās izgļītības finansējums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R29"/>
  <sheetViews>
    <sheetView zoomScale="80" zoomScaleNormal="100" workbookViewId="0">
      <selection activeCell="P29" sqref="P29"/>
    </sheetView>
  </sheetViews>
  <sheetFormatPr defaultColWidth="8.77734375" defaultRowHeight="14.4" x14ac:dyDescent="0.3"/>
  <cols>
    <col min="1" max="1" width="4.109375" customWidth="1"/>
    <col min="2" max="2" width="25.109375" customWidth="1"/>
    <col min="3" max="6" width="7.33203125" customWidth="1"/>
    <col min="7" max="7" width="10.109375" customWidth="1"/>
    <col min="8" max="8" width="9.44140625" customWidth="1"/>
    <col min="9" max="9" width="11" customWidth="1"/>
    <col min="10" max="10" width="10.44140625" customWidth="1"/>
    <col min="11" max="11" width="10.33203125" customWidth="1"/>
    <col min="12" max="12" width="9.33203125" customWidth="1"/>
    <col min="13" max="13" width="8.6640625" customWidth="1"/>
    <col min="15" max="15" width="10.44140625" customWidth="1"/>
    <col min="16" max="17" width="10.109375" customWidth="1"/>
    <col min="18" max="18" width="10.44140625" customWidth="1"/>
  </cols>
  <sheetData>
    <row r="1" spans="1:18" ht="16.5" customHeight="1" x14ac:dyDescent="0.3">
      <c r="A1" s="136" t="s">
        <v>209</v>
      </c>
    </row>
    <row r="2" spans="1:18" ht="18" customHeight="1" x14ac:dyDescent="0.3">
      <c r="A2" s="894" t="s">
        <v>154</v>
      </c>
      <c r="B2" s="896" t="s">
        <v>115</v>
      </c>
      <c r="C2" s="889" t="s">
        <v>271</v>
      </c>
      <c r="D2" s="890"/>
      <c r="E2" s="890"/>
      <c r="F2" s="890"/>
      <c r="G2" s="890"/>
      <c r="H2" s="890"/>
      <c r="I2" s="890"/>
      <c r="J2" s="890"/>
      <c r="K2" s="890"/>
      <c r="L2" s="890"/>
      <c r="M2" s="890"/>
      <c r="N2" s="890"/>
      <c r="O2" s="890"/>
      <c r="P2" s="890"/>
      <c r="Q2" s="890"/>
      <c r="R2" s="890"/>
    </row>
    <row r="3" spans="1:18" ht="57" customHeight="1" x14ac:dyDescent="0.3">
      <c r="A3" s="895"/>
      <c r="B3" s="897"/>
      <c r="C3" s="278" t="s">
        <v>56</v>
      </c>
      <c r="D3" s="278" t="s">
        <v>57</v>
      </c>
      <c r="E3" s="278" t="s">
        <v>50</v>
      </c>
      <c r="F3" s="278" t="s">
        <v>171</v>
      </c>
      <c r="G3" s="278" t="s">
        <v>201</v>
      </c>
      <c r="H3" s="278" t="s">
        <v>202</v>
      </c>
      <c r="I3" s="278" t="s">
        <v>203</v>
      </c>
      <c r="J3" s="278" t="s">
        <v>204</v>
      </c>
      <c r="K3" s="278" t="s">
        <v>205</v>
      </c>
      <c r="L3" s="278" t="s">
        <v>206</v>
      </c>
      <c r="M3" s="279" t="s">
        <v>58</v>
      </c>
      <c r="N3" s="279" t="s">
        <v>60</v>
      </c>
      <c r="O3" s="279" t="s">
        <v>207</v>
      </c>
      <c r="P3" s="279" t="s">
        <v>208</v>
      </c>
      <c r="Q3" s="239" t="s">
        <v>190</v>
      </c>
      <c r="R3" s="239" t="s">
        <v>191</v>
      </c>
    </row>
    <row r="4" spans="1:18" ht="27.6" x14ac:dyDescent="0.3">
      <c r="A4" s="185">
        <v>1</v>
      </c>
      <c r="B4" s="268" t="s">
        <v>155</v>
      </c>
      <c r="C4" s="272"/>
      <c r="D4" s="272"/>
      <c r="E4" s="272"/>
      <c r="F4" s="272"/>
      <c r="G4" s="272"/>
      <c r="H4" s="272"/>
      <c r="I4" s="272"/>
      <c r="J4" s="272"/>
      <c r="K4" s="272"/>
      <c r="L4" s="272"/>
      <c r="M4" s="272"/>
      <c r="N4" s="272"/>
      <c r="O4" s="273"/>
      <c r="P4" s="280"/>
      <c r="Q4" s="281"/>
      <c r="R4" s="281"/>
    </row>
    <row r="5" spans="1:18" x14ac:dyDescent="0.3">
      <c r="A5" s="891">
        <v>2</v>
      </c>
      <c r="B5" s="269" t="s">
        <v>121</v>
      </c>
      <c r="C5" s="274">
        <v>40</v>
      </c>
      <c r="D5" s="274"/>
      <c r="E5" s="274"/>
      <c r="F5" s="274"/>
      <c r="G5" s="274"/>
      <c r="H5" s="274"/>
      <c r="I5" s="274"/>
      <c r="J5" s="274"/>
      <c r="K5" s="274"/>
      <c r="L5" s="274"/>
      <c r="M5" s="274"/>
      <c r="N5" s="274"/>
      <c r="O5" s="275"/>
      <c r="P5" s="280"/>
      <c r="Q5" s="281">
        <v>40</v>
      </c>
      <c r="R5" s="281">
        <v>40</v>
      </c>
    </row>
    <row r="6" spans="1:18" ht="29.25" customHeight="1" x14ac:dyDescent="0.3">
      <c r="A6" s="892"/>
      <c r="B6" s="138" t="s">
        <v>156</v>
      </c>
      <c r="C6" s="274"/>
      <c r="D6" s="274"/>
      <c r="E6" s="274"/>
      <c r="F6" s="274"/>
      <c r="G6" s="274"/>
      <c r="H6" s="274"/>
      <c r="I6" s="274"/>
      <c r="J6" s="274"/>
      <c r="K6" s="274"/>
      <c r="L6" s="274"/>
      <c r="M6" s="274"/>
      <c r="N6" s="274"/>
      <c r="O6" s="275"/>
      <c r="P6" s="280"/>
      <c r="Q6" s="281"/>
      <c r="R6" s="281"/>
    </row>
    <row r="7" spans="1:18" x14ac:dyDescent="0.3">
      <c r="A7" s="893"/>
      <c r="B7" s="270" t="s">
        <v>157</v>
      </c>
      <c r="C7" s="219"/>
      <c r="D7" s="274"/>
      <c r="E7" s="274"/>
      <c r="F7" s="274"/>
      <c r="G7" s="274"/>
      <c r="H7" s="274"/>
      <c r="I7" s="274"/>
      <c r="J7" s="274"/>
      <c r="K7" s="274"/>
      <c r="L7" s="274"/>
      <c r="M7" s="274"/>
      <c r="N7" s="274"/>
      <c r="O7" s="275"/>
      <c r="P7" s="280"/>
      <c r="Q7" s="281"/>
      <c r="R7" s="281"/>
    </row>
    <row r="8" spans="1:18" ht="27.6" x14ac:dyDescent="0.3">
      <c r="A8" s="891">
        <v>3</v>
      </c>
      <c r="B8" s="269" t="s">
        <v>125</v>
      </c>
      <c r="C8" s="274"/>
      <c r="D8" s="274"/>
      <c r="E8" s="274"/>
      <c r="F8" s="274"/>
      <c r="G8" s="274"/>
      <c r="H8" s="274"/>
      <c r="I8" s="274"/>
      <c r="J8" s="274"/>
      <c r="K8" s="274"/>
      <c r="L8" s="274"/>
      <c r="M8" s="274"/>
      <c r="N8" s="274"/>
      <c r="O8" s="275"/>
      <c r="P8" s="280"/>
      <c r="Q8" s="281"/>
      <c r="R8" s="281"/>
    </row>
    <row r="9" spans="1:18" ht="27.6" x14ac:dyDescent="0.3">
      <c r="A9" s="892"/>
      <c r="B9" s="138" t="s">
        <v>158</v>
      </c>
      <c r="C9" s="274"/>
      <c r="D9" s="274"/>
      <c r="E9" s="274"/>
      <c r="F9" s="274"/>
      <c r="G9" s="274"/>
      <c r="H9" s="274"/>
      <c r="I9" s="274"/>
      <c r="J9" s="274"/>
      <c r="K9" s="274"/>
      <c r="L9" s="274"/>
      <c r="M9" s="274"/>
      <c r="N9" s="274"/>
      <c r="O9" s="275"/>
      <c r="P9" s="280"/>
      <c r="Q9" s="281"/>
      <c r="R9" s="281"/>
    </row>
    <row r="10" spans="1:18" ht="27.6" x14ac:dyDescent="0.3">
      <c r="A10" s="892"/>
      <c r="B10" s="138" t="s">
        <v>127</v>
      </c>
      <c r="C10" s="274"/>
      <c r="D10" s="274"/>
      <c r="E10" s="274"/>
      <c r="F10" s="274"/>
      <c r="G10" s="274"/>
      <c r="H10" s="274"/>
      <c r="I10" s="274"/>
      <c r="J10" s="274"/>
      <c r="K10" s="274"/>
      <c r="L10" s="274"/>
      <c r="M10" s="274"/>
      <c r="N10" s="274">
        <v>50</v>
      </c>
      <c r="O10" s="275"/>
      <c r="P10" s="280"/>
      <c r="Q10" s="281">
        <v>50</v>
      </c>
      <c r="R10" s="281">
        <v>50</v>
      </c>
    </row>
    <row r="11" spans="1:18" x14ac:dyDescent="0.3">
      <c r="A11" s="893"/>
      <c r="B11" s="270" t="s">
        <v>128</v>
      </c>
      <c r="C11" s="274"/>
      <c r="D11" s="274"/>
      <c r="E11" s="274"/>
      <c r="F11" s="274"/>
      <c r="G11" s="274"/>
      <c r="H11" s="274"/>
      <c r="I11" s="274"/>
      <c r="J11" s="274"/>
      <c r="K11" s="274"/>
      <c r="L11" s="274"/>
      <c r="M11" s="274"/>
      <c r="N11" s="274"/>
      <c r="O11" s="275"/>
      <c r="P11" s="280"/>
      <c r="Q11" s="281"/>
      <c r="R11" s="281"/>
    </row>
    <row r="12" spans="1:18" x14ac:dyDescent="0.3">
      <c r="A12" s="891">
        <v>4</v>
      </c>
      <c r="B12" s="269" t="s">
        <v>131</v>
      </c>
      <c r="C12" s="274"/>
      <c r="D12" s="274"/>
      <c r="E12" s="274"/>
      <c r="F12" s="274"/>
      <c r="G12" s="274"/>
      <c r="H12" s="274"/>
      <c r="I12" s="274"/>
      <c r="J12" s="274"/>
      <c r="K12" s="274"/>
      <c r="L12" s="274"/>
      <c r="M12" s="274"/>
      <c r="N12" s="274"/>
      <c r="O12" s="275"/>
      <c r="P12" s="280"/>
      <c r="Q12" s="281"/>
      <c r="R12" s="281"/>
    </row>
    <row r="13" spans="1:18" x14ac:dyDescent="0.3">
      <c r="A13" s="892"/>
      <c r="B13" s="138" t="s">
        <v>132</v>
      </c>
      <c r="C13" s="274"/>
      <c r="D13" s="274"/>
      <c r="E13" s="274"/>
      <c r="F13" s="274"/>
      <c r="G13" s="274"/>
      <c r="H13" s="274"/>
      <c r="I13" s="274"/>
      <c r="J13" s="274"/>
      <c r="K13" s="274"/>
      <c r="L13" s="274"/>
      <c r="M13" s="274"/>
      <c r="N13" s="274"/>
      <c r="O13" s="275"/>
      <c r="P13" s="280"/>
      <c r="Q13" s="281"/>
      <c r="R13" s="281"/>
    </row>
    <row r="14" spans="1:18" x14ac:dyDescent="0.3">
      <c r="A14" s="892"/>
      <c r="B14" s="138" t="s">
        <v>159</v>
      </c>
      <c r="C14" s="274"/>
      <c r="D14" s="274"/>
      <c r="E14" s="274"/>
      <c r="F14" s="274"/>
      <c r="G14" s="274"/>
      <c r="H14" s="274"/>
      <c r="I14" s="274"/>
      <c r="J14" s="274"/>
      <c r="K14" s="274"/>
      <c r="L14" s="274"/>
      <c r="M14" s="274"/>
      <c r="N14" s="274"/>
      <c r="O14" s="275"/>
      <c r="P14" s="280"/>
      <c r="Q14" s="281"/>
      <c r="R14" s="281"/>
    </row>
    <row r="15" spans="1:18" x14ac:dyDescent="0.3">
      <c r="A15" s="893"/>
      <c r="B15" s="270" t="s">
        <v>134</v>
      </c>
      <c r="C15" s="274"/>
      <c r="D15" s="274">
        <v>82</v>
      </c>
      <c r="E15" s="274"/>
      <c r="F15" s="274"/>
      <c r="G15" s="274"/>
      <c r="H15" s="274"/>
      <c r="I15" s="274"/>
      <c r="J15" s="274"/>
      <c r="K15" s="274"/>
      <c r="L15" s="274"/>
      <c r="M15" s="274"/>
      <c r="N15" s="274">
        <v>27</v>
      </c>
      <c r="O15" s="275"/>
      <c r="P15" s="280"/>
      <c r="Q15" s="282">
        <f>SUM(C15:P15)</f>
        <v>109</v>
      </c>
      <c r="R15" s="281">
        <v>109</v>
      </c>
    </row>
    <row r="16" spans="1:18" ht="27.6" x14ac:dyDescent="0.3">
      <c r="A16" s="891">
        <v>5</v>
      </c>
      <c r="B16" s="269" t="s">
        <v>137</v>
      </c>
      <c r="C16" s="274"/>
      <c r="D16" s="274">
        <v>237</v>
      </c>
      <c r="E16" s="274">
        <v>31</v>
      </c>
      <c r="F16" s="274">
        <v>39</v>
      </c>
      <c r="G16" s="274"/>
      <c r="H16" s="274"/>
      <c r="I16" s="274"/>
      <c r="J16" s="274"/>
      <c r="K16" s="274"/>
      <c r="L16" s="274"/>
      <c r="M16" s="274">
        <v>55</v>
      </c>
      <c r="N16" s="274"/>
      <c r="O16" s="275"/>
      <c r="P16" s="280"/>
      <c r="Q16" s="282">
        <f>SUM(C16:P16)</f>
        <v>362</v>
      </c>
      <c r="R16" s="281">
        <v>362</v>
      </c>
    </row>
    <row r="17" spans="1:18" x14ac:dyDescent="0.3">
      <c r="A17" s="892"/>
      <c r="B17" s="138" t="s">
        <v>138</v>
      </c>
      <c r="C17" s="274"/>
      <c r="D17" s="274">
        <v>8</v>
      </c>
      <c r="E17" s="274">
        <v>25</v>
      </c>
      <c r="F17" s="274"/>
      <c r="G17" s="274"/>
      <c r="H17" s="274"/>
      <c r="I17" s="274"/>
      <c r="J17" s="274"/>
      <c r="K17" s="274"/>
      <c r="L17" s="274"/>
      <c r="M17" s="274"/>
      <c r="N17" s="274"/>
      <c r="O17" s="275"/>
      <c r="P17" s="280"/>
      <c r="Q17" s="282">
        <f>SUM(C17:P17)</f>
        <v>33</v>
      </c>
      <c r="R17" s="281">
        <v>33</v>
      </c>
    </row>
    <row r="18" spans="1:18" x14ac:dyDescent="0.3">
      <c r="A18" s="893"/>
      <c r="B18" s="271" t="s">
        <v>139</v>
      </c>
      <c r="C18" s="274">
        <v>207</v>
      </c>
      <c r="D18" s="274"/>
      <c r="E18" s="274"/>
      <c r="F18" s="274"/>
      <c r="G18" s="274"/>
      <c r="H18" s="274"/>
      <c r="I18" s="274"/>
      <c r="J18" s="274"/>
      <c r="K18" s="274"/>
      <c r="L18" s="274"/>
      <c r="M18" s="274"/>
      <c r="N18" s="274"/>
      <c r="O18" s="275"/>
      <c r="P18" s="280"/>
      <c r="Q18" s="281">
        <v>207</v>
      </c>
      <c r="R18" s="281">
        <v>207</v>
      </c>
    </row>
    <row r="19" spans="1:18" ht="27.6" x14ac:dyDescent="0.3">
      <c r="A19" s="898">
        <v>6</v>
      </c>
      <c r="B19" s="138" t="s">
        <v>160</v>
      </c>
      <c r="C19" s="274"/>
      <c r="D19" s="274"/>
      <c r="E19" s="274"/>
      <c r="F19" s="274">
        <v>36</v>
      </c>
      <c r="G19" s="274"/>
      <c r="H19" s="274"/>
      <c r="I19" s="274"/>
      <c r="J19" s="274"/>
      <c r="K19" s="274"/>
      <c r="L19" s="274"/>
      <c r="M19" s="274"/>
      <c r="N19" s="274"/>
      <c r="O19" s="275"/>
      <c r="P19" s="280"/>
      <c r="Q19" s="281">
        <v>36</v>
      </c>
      <c r="R19" s="281">
        <v>36</v>
      </c>
    </row>
    <row r="20" spans="1:18" x14ac:dyDescent="0.3">
      <c r="A20" s="899"/>
      <c r="B20" s="270" t="s">
        <v>143</v>
      </c>
      <c r="C20" s="274"/>
      <c r="D20" s="274"/>
      <c r="E20" s="274"/>
      <c r="F20" s="274"/>
      <c r="G20" s="274"/>
      <c r="H20" s="274"/>
      <c r="I20" s="274"/>
      <c r="J20" s="274"/>
      <c r="K20" s="274"/>
      <c r="L20" s="274"/>
      <c r="M20" s="274"/>
      <c r="N20" s="274"/>
      <c r="O20" s="275"/>
      <c r="P20" s="280"/>
      <c r="Q20" s="281"/>
      <c r="R20" s="281"/>
    </row>
    <row r="21" spans="1:18" x14ac:dyDescent="0.3">
      <c r="A21" s="891">
        <v>7</v>
      </c>
      <c r="B21" s="269" t="s">
        <v>146</v>
      </c>
      <c r="C21" s="274"/>
      <c r="D21" s="274"/>
      <c r="E21" s="274"/>
      <c r="F21" s="274"/>
      <c r="G21" s="274">
        <v>344</v>
      </c>
      <c r="H21" s="274">
        <v>269</v>
      </c>
      <c r="I21" s="274">
        <v>347</v>
      </c>
      <c r="J21" s="274">
        <v>322</v>
      </c>
      <c r="K21" s="274">
        <v>443</v>
      </c>
      <c r="L21" s="274">
        <v>388</v>
      </c>
      <c r="M21" s="274"/>
      <c r="N21" s="274"/>
      <c r="O21" s="275">
        <v>167</v>
      </c>
      <c r="P21" s="280">
        <v>75</v>
      </c>
      <c r="Q21" s="282">
        <f>SUM(G21+I21+K21+O21)</f>
        <v>1301</v>
      </c>
      <c r="R21" s="282">
        <f>SUM(H21+J21+L21+P21)</f>
        <v>1054</v>
      </c>
    </row>
    <row r="22" spans="1:18" x14ac:dyDescent="0.3">
      <c r="A22" s="893"/>
      <c r="B22" s="270" t="s">
        <v>147</v>
      </c>
      <c r="C22" s="274"/>
      <c r="D22" s="274"/>
      <c r="E22" s="274"/>
      <c r="F22" s="274"/>
      <c r="G22" s="274"/>
      <c r="H22" s="274"/>
      <c r="I22" s="274"/>
      <c r="J22" s="274"/>
      <c r="K22" s="274">
        <v>173</v>
      </c>
      <c r="L22" s="274">
        <v>173</v>
      </c>
      <c r="M22" s="274"/>
      <c r="N22" s="274"/>
      <c r="O22" s="275">
        <v>17</v>
      </c>
      <c r="P22" s="280">
        <v>17</v>
      </c>
      <c r="Q22" s="282">
        <f>SUM(K22+O22)</f>
        <v>190</v>
      </c>
      <c r="R22" s="282">
        <f>SUM(L22+P22)</f>
        <v>190</v>
      </c>
    </row>
    <row r="23" spans="1:18" x14ac:dyDescent="0.3">
      <c r="A23" s="891">
        <v>8</v>
      </c>
      <c r="B23" s="269" t="s">
        <v>150</v>
      </c>
      <c r="C23" s="219"/>
      <c r="D23" s="219"/>
      <c r="E23" s="219"/>
      <c r="F23" s="219"/>
      <c r="G23" s="219"/>
      <c r="H23" s="219"/>
      <c r="I23" s="219"/>
      <c r="J23" s="219"/>
      <c r="K23" s="219"/>
      <c r="L23" s="219"/>
      <c r="M23" s="219"/>
      <c r="N23" s="219"/>
      <c r="O23" s="275"/>
      <c r="P23" s="280"/>
      <c r="Q23" s="281"/>
      <c r="R23" s="281"/>
    </row>
    <row r="24" spans="1:18" x14ac:dyDescent="0.3">
      <c r="A24" s="892"/>
      <c r="B24" s="138" t="s">
        <v>151</v>
      </c>
      <c r="C24" s="276"/>
      <c r="D24" s="276">
        <v>25</v>
      </c>
      <c r="E24" s="276"/>
      <c r="F24" s="276"/>
      <c r="G24" s="276"/>
      <c r="H24" s="276"/>
      <c r="I24" s="276"/>
      <c r="J24" s="276"/>
      <c r="K24" s="276"/>
      <c r="L24" s="276"/>
      <c r="M24" s="276">
        <v>49</v>
      </c>
      <c r="N24" s="276"/>
      <c r="O24" s="275"/>
      <c r="P24" s="280"/>
      <c r="Q24" s="281">
        <f>SUM(C24:P24)</f>
        <v>74</v>
      </c>
      <c r="R24" s="281">
        <v>74</v>
      </c>
    </row>
    <row r="25" spans="1:18" x14ac:dyDescent="0.3">
      <c r="A25" s="892"/>
      <c r="B25" s="138" t="s">
        <v>152</v>
      </c>
      <c r="C25" s="274"/>
      <c r="D25" s="274"/>
      <c r="E25" s="274">
        <v>16</v>
      </c>
      <c r="F25" s="274"/>
      <c r="G25" s="274"/>
      <c r="H25" s="274"/>
      <c r="I25" s="274"/>
      <c r="J25" s="274"/>
      <c r="K25" s="274"/>
      <c r="L25" s="274"/>
      <c r="M25" s="274"/>
      <c r="N25" s="274"/>
      <c r="O25" s="275"/>
      <c r="P25" s="280"/>
      <c r="Q25" s="281">
        <v>16</v>
      </c>
      <c r="R25" s="281">
        <v>16</v>
      </c>
    </row>
    <row r="26" spans="1:18" ht="20.25" customHeight="1" x14ac:dyDescent="0.3">
      <c r="A26" s="893"/>
      <c r="B26" s="270" t="s">
        <v>161</v>
      </c>
      <c r="C26" s="274"/>
      <c r="D26" s="274"/>
      <c r="E26" s="274"/>
      <c r="F26" s="274"/>
      <c r="G26" s="274"/>
      <c r="H26" s="274"/>
      <c r="I26" s="274"/>
      <c r="J26" s="274"/>
      <c r="K26" s="274"/>
      <c r="L26" s="274"/>
      <c r="M26" s="274"/>
      <c r="N26" s="274"/>
      <c r="O26" s="275"/>
      <c r="P26" s="280"/>
      <c r="Q26" s="281"/>
      <c r="R26" s="281"/>
    </row>
    <row r="27" spans="1:18" x14ac:dyDescent="0.3">
      <c r="A27" s="900" t="s">
        <v>74</v>
      </c>
      <c r="B27" s="901"/>
      <c r="C27" s="277">
        <f t="shared" ref="C27:R27" si="0">SUM(C4:C26)</f>
        <v>247</v>
      </c>
      <c r="D27" s="277">
        <f t="shared" si="0"/>
        <v>352</v>
      </c>
      <c r="E27" s="277">
        <f t="shared" si="0"/>
        <v>72</v>
      </c>
      <c r="F27" s="277">
        <f t="shared" si="0"/>
        <v>75</v>
      </c>
      <c r="G27" s="277">
        <f t="shared" si="0"/>
        <v>344</v>
      </c>
      <c r="H27" s="277">
        <f t="shared" si="0"/>
        <v>269</v>
      </c>
      <c r="I27" s="277">
        <f t="shared" si="0"/>
        <v>347</v>
      </c>
      <c r="J27" s="277">
        <f t="shared" si="0"/>
        <v>322</v>
      </c>
      <c r="K27" s="277">
        <f t="shared" si="0"/>
        <v>616</v>
      </c>
      <c r="L27" s="277">
        <f t="shared" si="0"/>
        <v>561</v>
      </c>
      <c r="M27" s="277">
        <f t="shared" si="0"/>
        <v>104</v>
      </c>
      <c r="N27" s="277">
        <f t="shared" si="0"/>
        <v>77</v>
      </c>
      <c r="O27" s="277">
        <f t="shared" si="0"/>
        <v>184</v>
      </c>
      <c r="P27" s="281">
        <f t="shared" si="0"/>
        <v>92</v>
      </c>
      <c r="Q27" s="283">
        <f t="shared" si="0"/>
        <v>2418</v>
      </c>
      <c r="R27" s="283">
        <f t="shared" si="0"/>
        <v>2171</v>
      </c>
    </row>
    <row r="28" spans="1:18" x14ac:dyDescent="0.3">
      <c r="A28" s="178"/>
    </row>
    <row r="29" spans="1:18" ht="60" customHeight="1" x14ac:dyDescent="0.3">
      <c r="A29" s="888" t="s">
        <v>270</v>
      </c>
      <c r="B29" s="888"/>
      <c r="C29" s="888"/>
      <c r="D29" s="888"/>
      <c r="E29" s="888"/>
      <c r="F29" s="888"/>
    </row>
  </sheetData>
  <mergeCells count="12">
    <mergeCell ref="A29:F29"/>
    <mergeCell ref="C2:R2"/>
    <mergeCell ref="A12:A15"/>
    <mergeCell ref="A2:A3"/>
    <mergeCell ref="B2:B3"/>
    <mergeCell ref="A5:A7"/>
    <mergeCell ref="A8:A11"/>
    <mergeCell ref="A16:A18"/>
    <mergeCell ref="A19:A20"/>
    <mergeCell ref="A21:A22"/>
    <mergeCell ref="A23:A26"/>
    <mergeCell ref="A27:B27"/>
  </mergeCells>
  <pageMargins left="0.7" right="0.7" top="0.75" bottom="0.75" header="0.3" footer="0.3"/>
  <pageSetup paperSize="9" scale="73" orientation="landscape" r:id="rId1"/>
  <headerFooter>
    <oddHeader>&amp;LAugstākās izglītības finansējums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53066"/>
    <pageSetUpPr fitToPage="1"/>
  </sheetPr>
  <dimension ref="A1:K31"/>
  <sheetViews>
    <sheetView zoomScale="68" zoomScaleNormal="90" workbookViewId="0">
      <selection activeCell="G18" sqref="G18"/>
    </sheetView>
  </sheetViews>
  <sheetFormatPr defaultColWidth="9.109375" defaultRowHeight="14.4" x14ac:dyDescent="0.3"/>
  <cols>
    <col min="1" max="1" width="60.77734375" customWidth="1"/>
    <col min="2" max="2" width="20.77734375" customWidth="1"/>
    <col min="3" max="3" width="23.6640625" customWidth="1"/>
    <col min="4" max="4" width="18.44140625" customWidth="1"/>
    <col min="5" max="5" width="27.77734375" bestFit="1" customWidth="1"/>
    <col min="6" max="6" width="17.6640625" customWidth="1"/>
    <col min="7" max="7" width="18.77734375" customWidth="1"/>
    <col min="8" max="8" width="15.44140625" customWidth="1"/>
    <col min="9" max="10" width="15.109375" customWidth="1"/>
    <col min="11" max="11" width="10.77734375" bestFit="1" customWidth="1"/>
  </cols>
  <sheetData>
    <row r="1" spans="1:11" ht="25.5" customHeight="1" thickBot="1" x14ac:dyDescent="0.4">
      <c r="A1" s="93" t="s">
        <v>164</v>
      </c>
      <c r="B1" s="94"/>
      <c r="C1" s="95"/>
      <c r="D1" s="96"/>
      <c r="E1" s="96"/>
    </row>
    <row r="2" spans="1:11" ht="8.25" customHeight="1" x14ac:dyDescent="0.35">
      <c r="A2" s="97"/>
      <c r="B2" s="98"/>
      <c r="C2" s="96"/>
      <c r="D2" s="96"/>
      <c r="E2" s="96"/>
    </row>
    <row r="3" spans="1:11" ht="18" customHeight="1" x14ac:dyDescent="0.3">
      <c r="A3" s="99" t="s">
        <v>256</v>
      </c>
      <c r="E3" s="100"/>
    </row>
    <row r="4" spans="1:11" ht="22.5" customHeight="1" thickBot="1" x14ac:dyDescent="0.35">
      <c r="B4" s="101"/>
      <c r="C4" s="132"/>
      <c r="D4" s="319"/>
      <c r="E4" s="319"/>
      <c r="F4" s="319"/>
      <c r="G4" s="319"/>
      <c r="H4" s="490"/>
      <c r="I4" s="110"/>
    </row>
    <row r="5" spans="1:11" ht="36" customHeight="1" thickBot="1" x14ac:dyDescent="0.35">
      <c r="A5" s="103" t="s">
        <v>87</v>
      </c>
      <c r="B5" s="104">
        <f>SUM(B7:B8)</f>
        <v>457922753</v>
      </c>
      <c r="C5" s="566" t="s">
        <v>34</v>
      </c>
      <c r="D5" s="319"/>
      <c r="E5" s="325"/>
      <c r="F5" s="463"/>
      <c r="G5" s="325"/>
      <c r="H5" s="462"/>
      <c r="I5" s="319"/>
    </row>
    <row r="6" spans="1:11" ht="18.75" customHeight="1" x14ac:dyDescent="0.3">
      <c r="A6" s="725" t="s">
        <v>70</v>
      </c>
      <c r="B6" s="726"/>
      <c r="C6" s="567"/>
      <c r="D6" s="326"/>
      <c r="E6" s="326"/>
      <c r="F6" s="319"/>
      <c r="G6" s="463"/>
      <c r="H6" s="324"/>
      <c r="I6" s="319"/>
    </row>
    <row r="7" spans="1:11" ht="21" customHeight="1" x14ac:dyDescent="0.3">
      <c r="A7" s="108" t="s">
        <v>88</v>
      </c>
      <c r="B7" s="563">
        <v>424104370</v>
      </c>
      <c r="C7" s="568">
        <f>B7/B5</f>
        <v>0.92614827986064274</v>
      </c>
      <c r="D7" s="565"/>
      <c r="E7" s="315"/>
      <c r="F7" s="327"/>
      <c r="G7" s="324"/>
      <c r="H7" s="324"/>
      <c r="I7" s="324"/>
    </row>
    <row r="8" spans="1:11" ht="22.5" customHeight="1" x14ac:dyDescent="0.3">
      <c r="A8" s="703" t="s">
        <v>259</v>
      </c>
      <c r="B8" s="328">
        <v>33818383</v>
      </c>
      <c r="C8" s="133">
        <f>B8/B5</f>
        <v>7.3851720139357216E-2</v>
      </c>
      <c r="D8" s="329"/>
      <c r="E8" s="328"/>
      <c r="F8" s="327"/>
      <c r="G8" s="319"/>
      <c r="H8" s="319"/>
      <c r="I8" s="319"/>
    </row>
    <row r="9" spans="1:11" ht="31.5" customHeight="1" thickBot="1" x14ac:dyDescent="0.35">
      <c r="A9" s="727" t="s">
        <v>89</v>
      </c>
      <c r="B9" s="727"/>
      <c r="C9" s="727"/>
      <c r="D9" s="727"/>
      <c r="E9" s="727"/>
    </row>
    <row r="10" spans="1:11" ht="51" customHeight="1" thickBot="1" x14ac:dyDescent="0.35">
      <c r="A10" s="103"/>
      <c r="B10" s="119" t="s">
        <v>88</v>
      </c>
      <c r="C10" s="119" t="s">
        <v>259</v>
      </c>
      <c r="D10" s="119" t="s">
        <v>74</v>
      </c>
      <c r="E10" s="566" t="s">
        <v>34</v>
      </c>
      <c r="F10" s="317"/>
      <c r="G10" s="317"/>
      <c r="H10" s="319"/>
      <c r="I10" s="317"/>
      <c r="J10" s="317"/>
      <c r="K10" s="319"/>
    </row>
    <row r="11" spans="1:11" ht="36.75" customHeight="1" x14ac:dyDescent="0.3">
      <c r="A11" s="114" t="s">
        <v>75</v>
      </c>
      <c r="B11" s="583">
        <v>258627720</v>
      </c>
      <c r="C11" s="583">
        <v>26121249</v>
      </c>
      <c r="D11" s="584">
        <f>SUM(B11:C11)</f>
        <v>284748969</v>
      </c>
      <c r="E11" s="585">
        <f>D11/B5</f>
        <v>0.62182751814474702</v>
      </c>
      <c r="F11" s="320"/>
      <c r="G11" s="320"/>
      <c r="H11" s="321"/>
      <c r="I11" s="320"/>
      <c r="J11" s="320"/>
      <c r="K11" s="321"/>
    </row>
    <row r="12" spans="1:11" ht="32.25" customHeight="1" x14ac:dyDescent="0.3">
      <c r="A12" s="115" t="s">
        <v>76</v>
      </c>
      <c r="B12" s="586">
        <v>170694809</v>
      </c>
      <c r="C12" s="586">
        <v>1271532</v>
      </c>
      <c r="D12" s="587">
        <f t="shared" ref="D12:D15" si="0">SUM(B12:C12)</f>
        <v>171966341</v>
      </c>
      <c r="E12" s="588">
        <f>D12/B5</f>
        <v>0.37553569870331382</v>
      </c>
      <c r="F12" s="320"/>
      <c r="G12" s="464"/>
      <c r="H12" s="321"/>
      <c r="I12" s="320"/>
      <c r="J12" s="320"/>
      <c r="K12" s="321"/>
    </row>
    <row r="13" spans="1:11" ht="24.75" customHeight="1" x14ac:dyDescent="0.3">
      <c r="A13" s="116" t="s">
        <v>77</v>
      </c>
      <c r="B13" s="586">
        <v>71636953</v>
      </c>
      <c r="C13" s="586">
        <v>24092781</v>
      </c>
      <c r="D13" s="589">
        <f t="shared" si="0"/>
        <v>95729734</v>
      </c>
      <c r="E13" s="588">
        <f>D13/B5</f>
        <v>0.20905214552638751</v>
      </c>
      <c r="F13" s="320"/>
      <c r="G13" s="464"/>
      <c r="H13" s="321"/>
      <c r="I13" s="320"/>
      <c r="J13" s="320"/>
      <c r="K13" s="321"/>
    </row>
    <row r="14" spans="1:11" ht="21" customHeight="1" x14ac:dyDescent="0.3">
      <c r="A14" s="116" t="s">
        <v>78</v>
      </c>
      <c r="B14" s="586">
        <v>10804558</v>
      </c>
      <c r="C14" s="586">
        <v>157955</v>
      </c>
      <c r="D14" s="590">
        <f t="shared" si="0"/>
        <v>10962513</v>
      </c>
      <c r="E14" s="588">
        <f>D14/B5</f>
        <v>2.3939655603878673E-2</v>
      </c>
      <c r="F14" s="320"/>
      <c r="G14" s="467"/>
      <c r="H14" s="321"/>
      <c r="I14" s="322"/>
      <c r="J14" s="322"/>
      <c r="K14" s="321"/>
    </row>
    <row r="15" spans="1:11" ht="24.75" customHeight="1" x14ac:dyDescent="0.3">
      <c r="A15" s="117" t="s">
        <v>46</v>
      </c>
      <c r="B15" s="591">
        <v>5491400</v>
      </c>
      <c r="C15" s="591">
        <v>598982</v>
      </c>
      <c r="D15" s="592">
        <f t="shared" si="0"/>
        <v>6090382</v>
      </c>
      <c r="E15" s="593">
        <f>D15/B5</f>
        <v>1.3300020494941426E-2</v>
      </c>
      <c r="F15" s="320"/>
      <c r="G15" s="464"/>
      <c r="H15" s="321"/>
      <c r="I15" s="320"/>
      <c r="J15" s="320"/>
      <c r="K15" s="321"/>
    </row>
    <row r="16" spans="1:11" ht="30.75" customHeight="1" thickBot="1" x14ac:dyDescent="0.35">
      <c r="A16" s="728" t="s">
        <v>90</v>
      </c>
      <c r="B16" s="728"/>
      <c r="C16" s="728"/>
      <c r="D16" s="729"/>
      <c r="E16" s="728"/>
      <c r="F16" s="320"/>
      <c r="G16" s="463"/>
      <c r="H16" s="321"/>
      <c r="I16" s="319"/>
      <c r="J16" s="319"/>
      <c r="K16" s="319"/>
    </row>
    <row r="17" spans="1:11" ht="53.25" customHeight="1" thickBot="1" x14ac:dyDescent="0.35">
      <c r="A17" s="118"/>
      <c r="B17" s="119" t="s">
        <v>88</v>
      </c>
      <c r="C17" s="119" t="s">
        <v>259</v>
      </c>
      <c r="D17" s="119" t="s">
        <v>74</v>
      </c>
      <c r="E17" s="566" t="s">
        <v>34</v>
      </c>
      <c r="F17" s="709"/>
      <c r="G17" s="317"/>
      <c r="H17" s="710"/>
      <c r="I17" s="710"/>
      <c r="J17" s="317"/>
      <c r="K17" s="319"/>
    </row>
    <row r="18" spans="1:11" ht="21" customHeight="1" x14ac:dyDescent="0.3">
      <c r="A18" s="120" t="s">
        <v>80</v>
      </c>
      <c r="B18" s="594">
        <v>98527070</v>
      </c>
      <c r="C18" s="594">
        <v>1164418</v>
      </c>
      <c r="D18" s="595">
        <f>SUM(B18:C18)</f>
        <v>99691488</v>
      </c>
      <c r="E18" s="585">
        <f>D18/B5</f>
        <v>0.2177037226189108</v>
      </c>
      <c r="F18" s="320"/>
      <c r="G18" s="320"/>
      <c r="H18" s="321"/>
      <c r="I18" s="711"/>
      <c r="J18" s="320"/>
      <c r="K18" s="321"/>
    </row>
    <row r="19" spans="1:11" ht="21" customHeight="1" x14ac:dyDescent="0.3">
      <c r="A19" s="115" t="s">
        <v>81</v>
      </c>
      <c r="B19" s="586">
        <v>71128021</v>
      </c>
      <c r="C19" s="318">
        <v>1006837</v>
      </c>
      <c r="D19" s="596">
        <f t="shared" ref="D19:D21" si="1">SUM(B19:C19)</f>
        <v>72134858</v>
      </c>
      <c r="E19" s="588">
        <f>D19/B5</f>
        <v>0.15752625858274397</v>
      </c>
      <c r="F19" s="320"/>
      <c r="G19" s="467"/>
      <c r="H19" s="321"/>
      <c r="I19" s="322"/>
      <c r="J19" s="467"/>
      <c r="K19" s="321"/>
    </row>
    <row r="20" spans="1:11" ht="34.5" customHeight="1" x14ac:dyDescent="0.3">
      <c r="A20" s="115" t="s">
        <v>217</v>
      </c>
      <c r="B20" s="586">
        <v>18571598</v>
      </c>
      <c r="C20" s="318">
        <v>45737</v>
      </c>
      <c r="D20" s="597">
        <f t="shared" si="1"/>
        <v>18617335</v>
      </c>
      <c r="E20" s="588">
        <f>D20/B5</f>
        <v>4.065606017179059E-2</v>
      </c>
      <c r="F20" s="320"/>
      <c r="G20" s="467"/>
      <c r="H20" s="321"/>
      <c r="I20" s="322"/>
      <c r="J20" s="322"/>
      <c r="K20" s="321"/>
    </row>
    <row r="21" spans="1:11" ht="21" customHeight="1" x14ac:dyDescent="0.3">
      <c r="A21" s="117" t="s">
        <v>212</v>
      </c>
      <c r="B21" s="598">
        <v>8827451</v>
      </c>
      <c r="C21" s="598">
        <v>111844</v>
      </c>
      <c r="D21" s="597">
        <f t="shared" si="1"/>
        <v>8939295</v>
      </c>
      <c r="E21" s="593">
        <f>D21/B5</f>
        <v>1.9521403864376227E-2</v>
      </c>
      <c r="F21" s="320"/>
      <c r="G21" s="464"/>
      <c r="H21" s="321"/>
      <c r="I21" s="320"/>
      <c r="J21" s="320"/>
      <c r="K21" s="321"/>
    </row>
    <row r="22" spans="1:11" ht="27" customHeight="1" thickBot="1" x14ac:dyDescent="0.35">
      <c r="A22" s="730" t="s">
        <v>82</v>
      </c>
      <c r="B22" s="730"/>
      <c r="C22" s="730"/>
      <c r="D22" s="727"/>
      <c r="E22" s="730"/>
      <c r="F22" s="323"/>
      <c r="G22" s="319"/>
      <c r="H22" s="319"/>
      <c r="I22" s="319"/>
      <c r="J22" s="319"/>
      <c r="K22" s="319"/>
    </row>
    <row r="23" spans="1:11" ht="45.75" customHeight="1" thickBot="1" x14ac:dyDescent="0.35">
      <c r="A23" s="122"/>
      <c r="B23" s="119" t="s">
        <v>88</v>
      </c>
      <c r="C23" s="562" t="s">
        <v>259</v>
      </c>
      <c r="D23" s="564" t="s">
        <v>74</v>
      </c>
      <c r="E23" s="566" t="s">
        <v>34</v>
      </c>
      <c r="F23" s="465"/>
      <c r="G23" s="466"/>
      <c r="H23" s="319"/>
      <c r="I23" s="317"/>
      <c r="J23" s="317"/>
      <c r="K23" s="319"/>
    </row>
    <row r="24" spans="1:11" ht="25.5" customHeight="1" x14ac:dyDescent="0.3">
      <c r="A24" s="134" t="s">
        <v>82</v>
      </c>
      <c r="B24" s="599">
        <v>66949580</v>
      </c>
      <c r="C24" s="600">
        <v>6532717</v>
      </c>
      <c r="D24" s="601">
        <f>SUM(B24:C24)</f>
        <v>73482297</v>
      </c>
      <c r="E24" s="602">
        <f>D24/B5</f>
        <v>0.16046876142011662</v>
      </c>
      <c r="F24" s="324"/>
      <c r="G24" s="464"/>
      <c r="H24" s="324"/>
      <c r="I24" s="324"/>
      <c r="J24" s="320"/>
      <c r="K24" s="324"/>
    </row>
    <row r="25" spans="1:11" ht="25.5" customHeight="1" x14ac:dyDescent="0.3">
      <c r="B25" s="135"/>
    </row>
    <row r="26" spans="1:11" ht="45.75" customHeight="1" x14ac:dyDescent="0.3">
      <c r="A26" s="731" t="s">
        <v>210</v>
      </c>
      <c r="B26" s="731"/>
      <c r="C26" s="731"/>
      <c r="D26" s="731"/>
    </row>
    <row r="28" spans="1:11" ht="43.8" customHeight="1" x14ac:dyDescent="0.3">
      <c r="A28" s="724" t="s">
        <v>257</v>
      </c>
      <c r="B28" s="724"/>
      <c r="C28" s="724"/>
      <c r="D28" s="724"/>
      <c r="E28" s="124"/>
      <c r="F28" s="124"/>
      <c r="G28" s="124"/>
    </row>
    <row r="29" spans="1:11" x14ac:dyDescent="0.3">
      <c r="B29" s="121"/>
      <c r="C29" s="121"/>
      <c r="D29" s="121"/>
      <c r="E29" s="121"/>
      <c r="F29" s="121"/>
      <c r="G29" s="121"/>
    </row>
    <row r="30" spans="1:11" x14ac:dyDescent="0.3">
      <c r="B30" s="121"/>
      <c r="C30" s="121"/>
      <c r="D30" s="121"/>
      <c r="E30" s="121"/>
      <c r="F30" s="121"/>
      <c r="G30" s="121"/>
    </row>
    <row r="31" spans="1:11" x14ac:dyDescent="0.3">
      <c r="B31" s="121"/>
      <c r="C31" s="121"/>
      <c r="D31" s="121"/>
      <c r="E31" s="121"/>
      <c r="F31" s="121"/>
      <c r="G31" s="121"/>
    </row>
  </sheetData>
  <mergeCells count="6">
    <mergeCell ref="A28:D28"/>
    <mergeCell ref="A6:B6"/>
    <mergeCell ref="A9:E9"/>
    <mergeCell ref="A16:E16"/>
    <mergeCell ref="A22:E22"/>
    <mergeCell ref="A26:D26"/>
  </mergeCells>
  <pageMargins left="0.70866141732283472" right="0.33291666666666669" top="0.74803149606299213" bottom="0.74803149606299213" header="0.31496062992125984" footer="0.31496062992125984"/>
  <pageSetup paperSize="9" scale="60" firstPageNumber="2" orientation="portrait" useFirstPageNumber="1" r:id="rId1"/>
  <headerFooter>
    <oddHeader>&amp;R&amp;"-,Bold"&amp;E&amp;K512373Augstākās izglītības finansējums 2016. gadā</oddHead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53066"/>
    <pageSetUpPr fitToPage="1"/>
  </sheetPr>
  <dimension ref="A1:K31"/>
  <sheetViews>
    <sheetView zoomScale="62" zoomScaleNormal="90" workbookViewId="0">
      <selection activeCell="B15" sqref="B15"/>
    </sheetView>
  </sheetViews>
  <sheetFormatPr defaultColWidth="9.109375" defaultRowHeight="14.4" x14ac:dyDescent="0.3"/>
  <cols>
    <col min="1" max="1" width="60.77734375" customWidth="1"/>
    <col min="2" max="2" width="20.77734375" customWidth="1"/>
    <col min="3" max="3" width="23.6640625" customWidth="1"/>
    <col min="4" max="4" width="18.44140625" customWidth="1"/>
    <col min="5" max="5" width="15" customWidth="1"/>
    <col min="6" max="6" width="17.6640625" customWidth="1"/>
    <col min="7" max="7" width="18.77734375" customWidth="1"/>
    <col min="8" max="8" width="12" customWidth="1"/>
    <col min="9" max="9" width="10.77734375" customWidth="1"/>
    <col min="10" max="10" width="14" bestFit="1" customWidth="1"/>
    <col min="11" max="11" width="10.44140625" bestFit="1" customWidth="1"/>
  </cols>
  <sheetData>
    <row r="1" spans="1:11" ht="25.5" customHeight="1" thickBot="1" x14ac:dyDescent="0.4">
      <c r="A1" s="93" t="s">
        <v>164</v>
      </c>
      <c r="B1" s="94"/>
      <c r="C1" s="95"/>
      <c r="D1" s="96"/>
      <c r="E1" s="96"/>
    </row>
    <row r="2" spans="1:11" ht="8.25" customHeight="1" x14ac:dyDescent="0.35">
      <c r="A2" s="97"/>
      <c r="B2" s="98"/>
      <c r="C2" s="96"/>
      <c r="D2" s="96"/>
      <c r="E2" s="96"/>
    </row>
    <row r="3" spans="1:11" ht="18" customHeight="1" x14ac:dyDescent="0.3">
      <c r="A3" s="99" t="s">
        <v>221</v>
      </c>
      <c r="E3" s="100"/>
    </row>
    <row r="4" spans="1:11" ht="30.75" customHeight="1" thickBot="1" x14ac:dyDescent="0.35">
      <c r="B4" s="101"/>
      <c r="C4" s="102"/>
    </row>
    <row r="5" spans="1:11" ht="36" customHeight="1" thickBot="1" x14ac:dyDescent="0.35">
      <c r="A5" s="103" t="s">
        <v>69</v>
      </c>
      <c r="B5" s="104">
        <f>SUM(B7:B8)</f>
        <v>422626199</v>
      </c>
      <c r="C5" s="105" t="s">
        <v>34</v>
      </c>
      <c r="E5" s="106"/>
      <c r="F5" s="107"/>
    </row>
    <row r="6" spans="1:11" ht="18.75" customHeight="1" x14ac:dyDescent="0.3">
      <c r="A6" s="732" t="s">
        <v>70</v>
      </c>
      <c r="B6" s="732"/>
      <c r="C6" s="109"/>
      <c r="F6" s="475"/>
    </row>
    <row r="7" spans="1:11" ht="21" customHeight="1" x14ac:dyDescent="0.3">
      <c r="A7" s="570" t="s">
        <v>71</v>
      </c>
      <c r="B7" s="603">
        <v>395625145</v>
      </c>
      <c r="C7" s="604">
        <f>B7/B5</f>
        <v>0.9361112631827162</v>
      </c>
      <c r="E7" s="106"/>
      <c r="F7" s="468"/>
      <c r="G7" s="123"/>
    </row>
    <row r="8" spans="1:11" ht="22.5" customHeight="1" x14ac:dyDescent="0.3">
      <c r="A8" s="571" t="s">
        <v>72</v>
      </c>
      <c r="B8" s="605">
        <v>27001054</v>
      </c>
      <c r="C8" s="606">
        <f>B8/B5</f>
        <v>6.388873681728377E-2</v>
      </c>
      <c r="D8" s="572"/>
      <c r="E8" s="573"/>
    </row>
    <row r="9" spans="1:11" ht="31.5" customHeight="1" thickBot="1" x14ac:dyDescent="0.35">
      <c r="A9" s="729" t="s">
        <v>73</v>
      </c>
      <c r="B9" s="729"/>
      <c r="C9" s="729"/>
      <c r="D9" s="729"/>
      <c r="E9" s="729"/>
      <c r="F9" s="110"/>
    </row>
    <row r="10" spans="1:11" ht="51" customHeight="1" thickBot="1" x14ac:dyDescent="0.35">
      <c r="A10" s="111"/>
      <c r="B10" s="112" t="s">
        <v>71</v>
      </c>
      <c r="C10" s="112" t="s">
        <v>260</v>
      </c>
      <c r="D10" s="112" t="s">
        <v>74</v>
      </c>
      <c r="E10" s="113" t="s">
        <v>34</v>
      </c>
      <c r="F10" s="491"/>
      <c r="G10" s="317"/>
      <c r="H10" s="491"/>
      <c r="I10" s="491"/>
    </row>
    <row r="11" spans="1:11" ht="36.75" customHeight="1" x14ac:dyDescent="0.3">
      <c r="A11" s="114" t="s">
        <v>75</v>
      </c>
      <c r="B11" s="598">
        <v>230807261</v>
      </c>
      <c r="C11" s="607">
        <v>19758952</v>
      </c>
      <c r="D11" s="584">
        <f>SUM(B11:C11)</f>
        <v>250566213</v>
      </c>
      <c r="E11" s="608">
        <f>D11/B5</f>
        <v>0.59287903493176486</v>
      </c>
      <c r="F11" s="492"/>
      <c r="G11" s="493"/>
      <c r="H11" s="491"/>
      <c r="I11" s="491"/>
      <c r="J11" s="475"/>
    </row>
    <row r="12" spans="1:11" ht="32.25" customHeight="1" x14ac:dyDescent="0.3">
      <c r="A12" s="115" t="s">
        <v>76</v>
      </c>
      <c r="B12" s="609">
        <v>145204073</v>
      </c>
      <c r="C12" s="586">
        <v>910623</v>
      </c>
      <c r="D12" s="587">
        <f>SUM(B12:C12)</f>
        <v>146114696</v>
      </c>
      <c r="E12" s="588">
        <f>D12/B5</f>
        <v>0.34573033178191587</v>
      </c>
      <c r="F12" s="492"/>
      <c r="G12" s="494"/>
      <c r="H12" s="495"/>
      <c r="I12" s="491"/>
      <c r="J12" s="468"/>
      <c r="K12" s="169"/>
    </row>
    <row r="13" spans="1:11" ht="24.75" customHeight="1" x14ac:dyDescent="0.3">
      <c r="A13" s="116" t="s">
        <v>77</v>
      </c>
      <c r="B13" s="586">
        <v>69893398</v>
      </c>
      <c r="C13" s="586">
        <v>18174323</v>
      </c>
      <c r="D13" s="590">
        <f>SUM(B13:C13)</f>
        <v>88067721</v>
      </c>
      <c r="E13" s="593">
        <f>D13/B5</f>
        <v>0.2083820671988203</v>
      </c>
      <c r="F13" s="491"/>
      <c r="G13" s="493"/>
      <c r="H13" s="491"/>
      <c r="I13" s="491"/>
    </row>
    <row r="14" spans="1:11" ht="21" customHeight="1" x14ac:dyDescent="0.3">
      <c r="A14" s="569" t="s">
        <v>78</v>
      </c>
      <c r="B14" s="586">
        <v>10510123</v>
      </c>
      <c r="C14" s="318">
        <v>157955</v>
      </c>
      <c r="D14" s="590">
        <f>SUM(B14:C14)</f>
        <v>10668078</v>
      </c>
      <c r="E14" s="588">
        <f>D14/B5</f>
        <v>2.5242348972312527E-2</v>
      </c>
      <c r="F14" s="491"/>
      <c r="G14" s="494"/>
      <c r="H14" s="495"/>
      <c r="I14" s="491"/>
    </row>
    <row r="15" spans="1:11" ht="24.75" customHeight="1" x14ac:dyDescent="0.3">
      <c r="A15" s="569" t="s">
        <v>46</v>
      </c>
      <c r="B15" s="610">
        <v>5199667</v>
      </c>
      <c r="C15" s="610">
        <v>516052</v>
      </c>
      <c r="D15" s="592">
        <f>SUM(B15:C15)</f>
        <v>5715719</v>
      </c>
      <c r="E15" s="588">
        <f>D15/B5</f>
        <v>1.3524289344873293E-2</v>
      </c>
      <c r="F15" s="491"/>
      <c r="G15" s="491"/>
      <c r="H15" s="491"/>
      <c r="I15" s="491"/>
    </row>
    <row r="16" spans="1:11" ht="30.75" customHeight="1" thickBot="1" x14ac:dyDescent="0.35">
      <c r="A16" s="729" t="s">
        <v>79</v>
      </c>
      <c r="B16" s="729"/>
      <c r="C16" s="729"/>
      <c r="D16" s="729"/>
      <c r="E16" s="729"/>
      <c r="F16" s="491"/>
      <c r="G16" s="491"/>
      <c r="H16" s="491"/>
      <c r="I16" s="491"/>
    </row>
    <row r="17" spans="1:9" ht="53.25" customHeight="1" thickBot="1" x14ac:dyDescent="0.35">
      <c r="A17" s="118"/>
      <c r="B17" s="119" t="s">
        <v>71</v>
      </c>
      <c r="C17" s="119" t="s">
        <v>260</v>
      </c>
      <c r="D17" s="119" t="s">
        <v>74</v>
      </c>
      <c r="E17" s="105" t="s">
        <v>34</v>
      </c>
      <c r="F17" s="496"/>
      <c r="G17" s="317"/>
      <c r="H17" s="491"/>
      <c r="I17" s="491"/>
    </row>
    <row r="18" spans="1:9" ht="21" customHeight="1" x14ac:dyDescent="0.3">
      <c r="A18" s="120" t="s">
        <v>80</v>
      </c>
      <c r="B18" s="594">
        <v>98527070</v>
      </c>
      <c r="C18" s="594">
        <v>1154336</v>
      </c>
      <c r="D18" s="612">
        <f>SUM(B18:C18)</f>
        <v>99681406</v>
      </c>
      <c r="E18" s="613">
        <f>D18/B5</f>
        <v>0.23586187092958713</v>
      </c>
      <c r="F18" s="495"/>
      <c r="G18" s="494"/>
      <c r="H18" s="495"/>
      <c r="I18" s="491"/>
    </row>
    <row r="19" spans="1:9" ht="21" customHeight="1" x14ac:dyDescent="0.3">
      <c r="A19" s="115" t="s">
        <v>81</v>
      </c>
      <c r="B19" s="586">
        <v>71128021</v>
      </c>
      <c r="C19" s="318">
        <v>1003897</v>
      </c>
      <c r="D19" s="614">
        <f t="shared" ref="D19:D21" si="0">SUM(B19:C19)</f>
        <v>72131918</v>
      </c>
      <c r="E19" s="588">
        <f>D19/B5</f>
        <v>0.17067545308519788</v>
      </c>
      <c r="F19" s="495"/>
      <c r="G19" s="494"/>
      <c r="H19" s="495"/>
      <c r="I19" s="491"/>
    </row>
    <row r="20" spans="1:9" ht="34.5" customHeight="1" x14ac:dyDescent="0.3">
      <c r="A20" s="115" t="s">
        <v>11</v>
      </c>
      <c r="B20" s="586">
        <v>18571598</v>
      </c>
      <c r="C20" s="318">
        <v>45737</v>
      </c>
      <c r="D20" s="590">
        <f t="shared" si="0"/>
        <v>18617335</v>
      </c>
      <c r="E20" s="588">
        <f>D20/B5</f>
        <v>4.4051540212252674E-2</v>
      </c>
      <c r="F20" s="493"/>
      <c r="G20" s="494"/>
      <c r="H20" s="495"/>
      <c r="I20" s="491"/>
    </row>
    <row r="21" spans="1:9" ht="21" customHeight="1" x14ac:dyDescent="0.3">
      <c r="A21" s="569" t="s">
        <v>82</v>
      </c>
      <c r="B21" s="610">
        <v>8827451</v>
      </c>
      <c r="C21" s="610">
        <v>104702</v>
      </c>
      <c r="D21" s="590">
        <f t="shared" si="0"/>
        <v>8932153</v>
      </c>
      <c r="E21" s="593">
        <f>D21/B5</f>
        <v>2.1134877632136572E-2</v>
      </c>
      <c r="F21" s="493"/>
      <c r="G21" s="494"/>
      <c r="H21" s="495"/>
      <c r="I21" s="491"/>
    </row>
    <row r="22" spans="1:9" ht="27" customHeight="1" thickBot="1" x14ac:dyDescent="0.35">
      <c r="A22" s="727" t="s">
        <v>82</v>
      </c>
      <c r="B22" s="727"/>
      <c r="C22" s="727"/>
      <c r="D22" s="727"/>
      <c r="E22" s="727"/>
      <c r="F22" s="497"/>
      <c r="G22" s="491"/>
      <c r="H22" s="491"/>
      <c r="I22" s="491"/>
    </row>
    <row r="23" spans="1:9" ht="45.75" customHeight="1" thickBot="1" x14ac:dyDescent="0.35">
      <c r="A23" s="122"/>
      <c r="B23" s="119" t="s">
        <v>71</v>
      </c>
      <c r="C23" s="119" t="s">
        <v>261</v>
      </c>
      <c r="D23" s="119" t="s">
        <v>74</v>
      </c>
      <c r="E23" s="105" t="s">
        <v>34</v>
      </c>
      <c r="F23" s="491"/>
      <c r="G23" s="491"/>
      <c r="H23" s="491"/>
      <c r="I23" s="491"/>
    </row>
    <row r="24" spans="1:9" ht="25.5" customHeight="1" x14ac:dyDescent="0.3">
      <c r="A24" s="134" t="s">
        <v>82</v>
      </c>
      <c r="B24" s="600">
        <v>66290814</v>
      </c>
      <c r="C24" s="600">
        <v>6087767</v>
      </c>
      <c r="D24" s="601">
        <f>SUM(B24:C24)</f>
        <v>72378581</v>
      </c>
      <c r="E24" s="602">
        <f>D24/B5</f>
        <v>0.1712590965048052</v>
      </c>
      <c r="F24" s="316"/>
      <c r="G24" s="494"/>
      <c r="H24" s="495"/>
      <c r="I24" s="491"/>
    </row>
    <row r="25" spans="1:9" ht="25.5" customHeight="1" x14ac:dyDescent="0.3">
      <c r="F25" s="491"/>
      <c r="G25" s="491"/>
      <c r="H25" s="491"/>
      <c r="I25" s="491"/>
    </row>
    <row r="26" spans="1:9" ht="31.2" customHeight="1" x14ac:dyDescent="0.3">
      <c r="A26" s="724" t="s">
        <v>220</v>
      </c>
      <c r="B26" s="724"/>
      <c r="C26" s="724"/>
      <c r="D26" s="724"/>
      <c r="F26" s="491"/>
      <c r="G26" s="491"/>
      <c r="H26" s="491"/>
      <c r="I26" s="491"/>
    </row>
    <row r="28" spans="1:9" x14ac:dyDescent="0.3">
      <c r="B28" s="124"/>
      <c r="C28" s="124"/>
      <c r="D28" s="124"/>
      <c r="E28" s="124"/>
      <c r="F28" s="124"/>
      <c r="G28" s="124"/>
    </row>
    <row r="29" spans="1:9" x14ac:dyDescent="0.3">
      <c r="B29" s="121"/>
      <c r="C29" s="121"/>
      <c r="D29" s="121"/>
      <c r="E29" s="121"/>
      <c r="F29" s="121"/>
      <c r="G29" s="121"/>
    </row>
    <row r="30" spans="1:9" x14ac:dyDescent="0.3">
      <c r="B30" s="121"/>
      <c r="C30" s="121"/>
      <c r="D30" s="121"/>
      <c r="E30" s="121"/>
      <c r="F30" s="121"/>
      <c r="G30" s="121"/>
    </row>
    <row r="31" spans="1:9" x14ac:dyDescent="0.3">
      <c r="B31" s="121"/>
      <c r="C31" s="121"/>
      <c r="D31" s="121"/>
      <c r="E31" s="121"/>
      <c r="F31" s="121"/>
      <c r="G31" s="121"/>
    </row>
  </sheetData>
  <mergeCells count="5">
    <mergeCell ref="A6:B6"/>
    <mergeCell ref="A9:E9"/>
    <mergeCell ref="A16:E16"/>
    <mergeCell ref="A22:E22"/>
    <mergeCell ref="A26:D26"/>
  </mergeCells>
  <pageMargins left="0.70866141732283472" right="0.33291666666666669" top="0.74803149606299213" bottom="0.74803149606299213" header="0.31496062992125984" footer="0.31496062992125984"/>
  <pageSetup paperSize="9" scale="58" firstPageNumber="2" orientation="portrait" useFirstPageNumber="1" r:id="rId1"/>
  <headerFooter>
    <oddHeader>&amp;R&amp;"-,Bold"&amp;E&amp;K512373Augstākās izglītības finansējums 2016. gadā</oddHead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53066"/>
    <pageSetUpPr fitToPage="1"/>
  </sheetPr>
  <dimension ref="A1:K28"/>
  <sheetViews>
    <sheetView zoomScale="84" zoomScaleNormal="90" workbookViewId="0">
      <selection activeCell="E22" sqref="E22"/>
    </sheetView>
  </sheetViews>
  <sheetFormatPr defaultColWidth="9.109375" defaultRowHeight="14.4" x14ac:dyDescent="0.3"/>
  <cols>
    <col min="1" max="1" width="61" customWidth="1"/>
    <col min="2" max="2" width="20.33203125" customWidth="1"/>
    <col min="3" max="3" width="23" customWidth="1"/>
    <col min="4" max="4" width="18.44140625" customWidth="1"/>
    <col min="5" max="5" width="16.33203125" customWidth="1"/>
    <col min="6" max="6" width="14.6640625" customWidth="1"/>
    <col min="7" max="7" width="11" customWidth="1"/>
    <col min="8" max="8" width="13.6640625" customWidth="1"/>
    <col min="9" max="9" width="18.77734375" customWidth="1"/>
    <col min="10" max="10" width="12" customWidth="1"/>
    <col min="11" max="11" width="10.77734375" customWidth="1"/>
  </cols>
  <sheetData>
    <row r="1" spans="1:11" ht="21.75" customHeight="1" x14ac:dyDescent="0.3">
      <c r="A1" s="99" t="s">
        <v>165</v>
      </c>
    </row>
    <row r="2" spans="1:11" ht="27" customHeight="1" thickBot="1" x14ac:dyDescent="0.35">
      <c r="B2" s="101"/>
      <c r="C2" s="125"/>
    </row>
    <row r="3" spans="1:11" ht="36" customHeight="1" thickBot="1" x14ac:dyDescent="0.35">
      <c r="A3" s="103" t="s">
        <v>83</v>
      </c>
      <c r="B3" s="104">
        <f>SUM(B5:B6)</f>
        <v>35296554</v>
      </c>
      <c r="C3" s="105" t="s">
        <v>34</v>
      </c>
      <c r="E3" s="461"/>
    </row>
    <row r="4" spans="1:11" ht="18.75" customHeight="1" x14ac:dyDescent="0.3">
      <c r="A4" s="733" t="s">
        <v>70</v>
      </c>
      <c r="B4" s="734"/>
      <c r="C4" s="127"/>
    </row>
    <row r="5" spans="1:11" ht="21" customHeight="1" x14ac:dyDescent="0.3">
      <c r="A5" s="128" t="s">
        <v>84</v>
      </c>
      <c r="B5" s="615">
        <v>28479225</v>
      </c>
      <c r="C5" s="616">
        <f>B5/B3</f>
        <v>0.80685567775256473</v>
      </c>
    </row>
    <row r="6" spans="1:11" ht="23.25" customHeight="1" x14ac:dyDescent="0.3">
      <c r="A6" s="574" t="s">
        <v>218</v>
      </c>
      <c r="B6" s="599">
        <v>6817329</v>
      </c>
      <c r="C6" s="617">
        <f>B6/B3</f>
        <v>0.19314432224743525</v>
      </c>
    </row>
    <row r="7" spans="1:11" ht="31.5" customHeight="1" thickBot="1" x14ac:dyDescent="0.35">
      <c r="A7" s="730" t="s">
        <v>85</v>
      </c>
      <c r="B7" s="730"/>
      <c r="C7" s="730"/>
      <c r="D7" s="730"/>
      <c r="E7" s="730"/>
    </row>
    <row r="8" spans="1:11" ht="48.75" customHeight="1" thickBot="1" x14ac:dyDescent="0.35">
      <c r="A8" s="103"/>
      <c r="B8" s="119" t="s">
        <v>84</v>
      </c>
      <c r="C8" s="119" t="s">
        <v>262</v>
      </c>
      <c r="D8" s="119" t="s">
        <v>74</v>
      </c>
      <c r="E8" s="105" t="s">
        <v>34</v>
      </c>
      <c r="F8" s="491"/>
      <c r="G8" s="491"/>
      <c r="H8" s="491"/>
      <c r="I8" s="494"/>
      <c r="J8" s="495"/>
      <c r="K8" s="491"/>
    </row>
    <row r="9" spans="1:11" ht="36.75" customHeight="1" x14ac:dyDescent="0.3">
      <c r="A9" s="129" t="s">
        <v>75</v>
      </c>
      <c r="B9" s="618">
        <v>27820459</v>
      </c>
      <c r="C9" s="618">
        <v>6362297</v>
      </c>
      <c r="D9" s="589">
        <f>SUM(B9:C9)</f>
        <v>34182756</v>
      </c>
      <c r="E9" s="619">
        <f>D9/B3</f>
        <v>0.9684445682714522</v>
      </c>
      <c r="F9" s="495"/>
      <c r="G9" s="491"/>
      <c r="H9" s="491"/>
      <c r="I9" s="491"/>
      <c r="J9" s="491"/>
      <c r="K9" s="491"/>
    </row>
    <row r="10" spans="1:11" ht="32.25" customHeight="1" x14ac:dyDescent="0.3">
      <c r="A10" s="115" t="s">
        <v>76</v>
      </c>
      <c r="B10" s="620">
        <v>25490736</v>
      </c>
      <c r="C10" s="586">
        <v>360909</v>
      </c>
      <c r="D10" s="611">
        <f t="shared" ref="D10:D13" si="0">SUM(B10:C10)</f>
        <v>25851645</v>
      </c>
      <c r="E10" s="621">
        <f>D10/B3</f>
        <v>0.73241271655017659</v>
      </c>
      <c r="F10" s="491"/>
      <c r="G10" s="491"/>
      <c r="H10" s="494"/>
      <c r="I10" s="491"/>
      <c r="J10" s="494"/>
      <c r="K10" s="491"/>
    </row>
    <row r="11" spans="1:11" ht="24.75" customHeight="1" x14ac:dyDescent="0.3">
      <c r="A11" s="116" t="s">
        <v>77</v>
      </c>
      <c r="B11" s="586">
        <v>1743555</v>
      </c>
      <c r="C11" s="586">
        <v>5918458</v>
      </c>
      <c r="D11" s="590">
        <f t="shared" si="0"/>
        <v>7662013</v>
      </c>
      <c r="E11" s="579">
        <f>D11/B3</f>
        <v>0.21707538361960207</v>
      </c>
      <c r="F11" s="491"/>
      <c r="G11" s="495"/>
      <c r="H11" s="491"/>
      <c r="I11" s="495"/>
      <c r="J11" s="491"/>
      <c r="K11" s="491"/>
    </row>
    <row r="12" spans="1:11" ht="21" customHeight="1" x14ac:dyDescent="0.3">
      <c r="A12" s="116" t="s">
        <v>78</v>
      </c>
      <c r="B12" s="318">
        <v>294435</v>
      </c>
      <c r="C12" s="318">
        <v>0</v>
      </c>
      <c r="D12" s="589">
        <f t="shared" si="0"/>
        <v>294435</v>
      </c>
      <c r="E12" s="579">
        <f>D12/B3</f>
        <v>8.3417491690548594E-3</v>
      </c>
      <c r="F12" s="491"/>
      <c r="G12" s="491"/>
      <c r="H12" s="494"/>
      <c r="I12" s="491"/>
      <c r="J12" s="494"/>
      <c r="K12" s="491"/>
    </row>
    <row r="13" spans="1:11" ht="24.75" customHeight="1" x14ac:dyDescent="0.3">
      <c r="A13" s="569" t="s">
        <v>46</v>
      </c>
      <c r="B13" s="610">
        <v>291733</v>
      </c>
      <c r="C13" s="610">
        <v>82930</v>
      </c>
      <c r="D13" s="590">
        <f t="shared" si="0"/>
        <v>374663</v>
      </c>
      <c r="E13" s="579">
        <f>D13/B3</f>
        <v>1.0614718932618748E-2</v>
      </c>
      <c r="F13" s="491"/>
      <c r="G13" s="495"/>
      <c r="H13" s="491"/>
      <c r="I13" s="495"/>
      <c r="J13" s="491"/>
      <c r="K13" s="491"/>
    </row>
    <row r="14" spans="1:11" ht="30.75" customHeight="1" thickBot="1" x14ac:dyDescent="0.35">
      <c r="A14" s="727" t="s">
        <v>86</v>
      </c>
      <c r="B14" s="727"/>
      <c r="C14" s="727"/>
      <c r="D14" s="727"/>
      <c r="E14" s="727"/>
      <c r="F14" s="491"/>
      <c r="G14" s="491"/>
      <c r="H14" s="491"/>
      <c r="I14" s="491"/>
      <c r="J14" s="491"/>
      <c r="K14" s="491"/>
    </row>
    <row r="15" spans="1:11" ht="53.25" customHeight="1" thickBot="1" x14ac:dyDescent="0.35">
      <c r="A15" s="118"/>
      <c r="B15" s="119" t="s">
        <v>84</v>
      </c>
      <c r="C15" s="119" t="s">
        <v>262</v>
      </c>
      <c r="D15" s="119" t="s">
        <v>74</v>
      </c>
      <c r="E15" s="105" t="s">
        <v>34</v>
      </c>
      <c r="F15" s="491"/>
      <c r="G15" s="317"/>
      <c r="H15" s="491"/>
      <c r="I15" s="491"/>
      <c r="J15" s="491"/>
      <c r="K15" s="491"/>
    </row>
    <row r="16" spans="1:11" ht="21" customHeight="1" x14ac:dyDescent="0.3">
      <c r="A16" s="130" t="s">
        <v>80</v>
      </c>
      <c r="B16" s="607">
        <v>0</v>
      </c>
      <c r="C16" s="607">
        <v>10082</v>
      </c>
      <c r="D16" s="584">
        <f>SUM(B16:C16)</f>
        <v>10082</v>
      </c>
      <c r="E16" s="470">
        <f>D16/B3</f>
        <v>2.8563694914806697E-4</v>
      </c>
      <c r="F16" s="495"/>
      <c r="G16" s="493"/>
      <c r="H16" s="494"/>
      <c r="I16" s="498"/>
      <c r="J16" s="491"/>
      <c r="K16" s="491"/>
    </row>
    <row r="17" spans="1:11" ht="21" customHeight="1" x14ac:dyDescent="0.3">
      <c r="A17" s="575" t="s">
        <v>81</v>
      </c>
      <c r="B17" s="576">
        <v>0</v>
      </c>
      <c r="C17" s="576">
        <v>2940</v>
      </c>
      <c r="D17" s="592">
        <v>2940</v>
      </c>
      <c r="E17" s="577">
        <f>D17/B3</f>
        <v>8.3294250197908838E-5</v>
      </c>
      <c r="F17" s="491"/>
      <c r="G17" s="491"/>
      <c r="H17" s="491"/>
      <c r="I17" s="491"/>
      <c r="J17" s="491"/>
      <c r="K17" s="491"/>
    </row>
    <row r="18" spans="1:11" ht="34.5" customHeight="1" x14ac:dyDescent="0.3">
      <c r="A18" s="569" t="s">
        <v>217</v>
      </c>
      <c r="B18" s="578">
        <v>0</v>
      </c>
      <c r="C18" s="578">
        <v>0</v>
      </c>
      <c r="D18" s="589">
        <f t="shared" ref="D18" si="1">SUM(B18:C18)</f>
        <v>0</v>
      </c>
      <c r="E18" s="579">
        <f>D18/B3</f>
        <v>0</v>
      </c>
      <c r="F18" s="491"/>
      <c r="G18" s="491"/>
      <c r="H18" s="491"/>
      <c r="I18" s="491"/>
      <c r="J18" s="491"/>
      <c r="K18" s="491"/>
    </row>
    <row r="19" spans="1:11" ht="21" customHeight="1" x14ac:dyDescent="0.3">
      <c r="A19" s="569" t="s">
        <v>212</v>
      </c>
      <c r="B19" s="610">
        <v>0</v>
      </c>
      <c r="C19" s="610">
        <v>7142</v>
      </c>
      <c r="D19" s="590">
        <v>7142</v>
      </c>
      <c r="E19" s="131">
        <f t="shared" ref="E19" si="2">D19/B5</f>
        <v>2.5077929613604301E-4</v>
      </c>
      <c r="F19" s="491"/>
      <c r="G19" s="491"/>
      <c r="H19" s="491"/>
      <c r="I19" s="491"/>
      <c r="J19" s="491"/>
      <c r="K19" s="491"/>
    </row>
    <row r="20" spans="1:11" ht="27" customHeight="1" thickBot="1" x14ac:dyDescent="0.35">
      <c r="A20" s="727" t="s">
        <v>82</v>
      </c>
      <c r="B20" s="727"/>
      <c r="C20" s="727"/>
      <c r="D20" s="727"/>
      <c r="E20" s="727"/>
      <c r="F20" s="499"/>
      <c r="G20" s="499"/>
      <c r="H20" s="491"/>
      <c r="I20" s="491"/>
      <c r="J20" s="491"/>
      <c r="K20" s="491"/>
    </row>
    <row r="21" spans="1:11" ht="45.75" customHeight="1" thickBot="1" x14ac:dyDescent="0.35">
      <c r="A21" s="122"/>
      <c r="B21" s="119" t="s">
        <v>84</v>
      </c>
      <c r="C21" s="119" t="s">
        <v>262</v>
      </c>
      <c r="D21" s="119" t="s">
        <v>74</v>
      </c>
      <c r="E21" s="105" t="s">
        <v>34</v>
      </c>
      <c r="F21" s="491"/>
      <c r="G21" s="491"/>
      <c r="H21" s="491"/>
      <c r="I21" s="491"/>
      <c r="J21" s="491"/>
      <c r="K21" s="491"/>
    </row>
    <row r="22" spans="1:11" ht="25.5" customHeight="1" x14ac:dyDescent="0.3">
      <c r="A22" s="134" t="s">
        <v>82</v>
      </c>
      <c r="B22" s="622">
        <v>658766</v>
      </c>
      <c r="C22" s="622">
        <v>444950</v>
      </c>
      <c r="D22" s="601">
        <f>SUM(B22:C22)</f>
        <v>1103716</v>
      </c>
      <c r="E22" s="602">
        <f>D22/B3</f>
        <v>3.1269794779399708E-2</v>
      </c>
      <c r="F22" s="492"/>
      <c r="G22" s="493"/>
      <c r="H22" s="494"/>
      <c r="I22" s="498"/>
      <c r="J22" s="491"/>
      <c r="K22" s="491"/>
    </row>
    <row r="23" spans="1:11" ht="16.8" customHeight="1" x14ac:dyDescent="0.3">
      <c r="A23" s="124"/>
      <c r="B23" s="124"/>
      <c r="C23" s="124"/>
    </row>
    <row r="25" spans="1:11" ht="22.95" customHeight="1" x14ac:dyDescent="0.3">
      <c r="A25" s="724" t="s">
        <v>263</v>
      </c>
      <c r="B25" s="724"/>
      <c r="C25" s="724"/>
      <c r="D25" s="724"/>
      <c r="E25" s="124"/>
      <c r="F25" s="124"/>
      <c r="G25" s="124"/>
      <c r="H25" s="124"/>
      <c r="I25" s="124"/>
    </row>
    <row r="26" spans="1:11" x14ac:dyDescent="0.3">
      <c r="B26" s="121"/>
      <c r="C26" s="121"/>
      <c r="D26" s="121"/>
      <c r="E26" s="121"/>
      <c r="F26" s="121"/>
      <c r="G26" s="121"/>
      <c r="H26" s="121"/>
      <c r="I26" s="121"/>
    </row>
    <row r="27" spans="1:11" x14ac:dyDescent="0.3">
      <c r="B27" s="121"/>
      <c r="C27" s="121"/>
      <c r="D27" s="121"/>
      <c r="E27" s="121"/>
      <c r="F27" s="121"/>
      <c r="G27" s="121"/>
      <c r="H27" s="121"/>
      <c r="I27" s="121"/>
    </row>
    <row r="28" spans="1:11" x14ac:dyDescent="0.3">
      <c r="B28" s="121"/>
      <c r="C28" s="121"/>
      <c r="D28" s="121"/>
      <c r="E28" s="121"/>
      <c r="F28" s="121"/>
      <c r="G28" s="121"/>
      <c r="H28" s="121"/>
      <c r="I28" s="121"/>
    </row>
  </sheetData>
  <mergeCells count="5">
    <mergeCell ref="A4:B4"/>
    <mergeCell ref="A7:E7"/>
    <mergeCell ref="A14:E14"/>
    <mergeCell ref="A20:E20"/>
    <mergeCell ref="A25:D25"/>
  </mergeCells>
  <pageMargins left="0.70866141732283472" right="0.63" top="0.74803149606299213" bottom="0.74803149606299213" header="0.31496062992125984" footer="0.31496062992125984"/>
  <pageSetup paperSize="9" scale="63" firstPageNumber="2" orientation="portrait" useFirstPageNumber="1" r:id="rId1"/>
  <headerFooter>
    <oddHeader>&amp;R&amp;E&amp;K512373Augstākās izglītības finansējums 2016. gadā</oddHeader>
    <oddFooter>&amp;C&amp;A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553066"/>
  </sheetPr>
  <dimension ref="A1:W41"/>
  <sheetViews>
    <sheetView zoomScale="75" zoomScaleNormal="100" workbookViewId="0">
      <pane ySplit="5" topLeftCell="A6" activePane="bottomLeft" state="frozen"/>
      <selection activeCell="E5" sqref="E5"/>
      <selection pane="bottomLeft" activeCell="S16" sqref="S16"/>
    </sheetView>
  </sheetViews>
  <sheetFormatPr defaultColWidth="9.109375" defaultRowHeight="13.8" x14ac:dyDescent="0.3"/>
  <cols>
    <col min="1" max="1" width="6.6640625" style="2" customWidth="1"/>
    <col min="2" max="2" width="11.77734375" style="2" customWidth="1"/>
    <col min="3" max="3" width="12.44140625" style="2" customWidth="1"/>
    <col min="4" max="4" width="14.6640625" style="2" customWidth="1"/>
    <col min="5" max="5" width="10.6640625" style="2" customWidth="1"/>
    <col min="6" max="6" width="12" style="2" customWidth="1"/>
    <col min="7" max="7" width="11.6640625" style="2" customWidth="1"/>
    <col min="8" max="8" width="13.109375" style="2" customWidth="1"/>
    <col min="9" max="9" width="11.44140625" style="2" customWidth="1"/>
    <col min="10" max="10" width="10.33203125" style="2" customWidth="1"/>
    <col min="11" max="14" width="11" style="2" customWidth="1"/>
    <col min="15" max="15" width="11.77734375" style="2" customWidth="1"/>
    <col min="16" max="16" width="12.109375" style="2" customWidth="1"/>
    <col min="17" max="17" width="11.44140625" style="2" customWidth="1"/>
    <col min="18" max="18" width="8.33203125" style="2" customWidth="1"/>
    <col min="19" max="20" width="12.109375" style="3" customWidth="1"/>
    <col min="21" max="21" width="11.44140625" style="3" customWidth="1"/>
    <col min="22" max="22" width="9.77734375" style="2" bestFit="1" customWidth="1"/>
    <col min="23" max="23" width="11.44140625" style="2" bestFit="1" customWidth="1"/>
    <col min="24" max="16384" width="9.109375" style="2"/>
  </cols>
  <sheetData>
    <row r="1" spans="1:23" ht="20.25" customHeight="1" x14ac:dyDescent="0.3">
      <c r="A1" s="1" t="s">
        <v>166</v>
      </c>
    </row>
    <row r="2" spans="1:23" ht="19.5" customHeight="1" x14ac:dyDescent="0.3">
      <c r="A2" s="749" t="s">
        <v>0</v>
      </c>
      <c r="B2" s="752" t="s">
        <v>1</v>
      </c>
      <c r="C2" s="755" t="s">
        <v>2</v>
      </c>
      <c r="D2" s="758" t="s">
        <v>3</v>
      </c>
      <c r="E2" s="759"/>
      <c r="F2" s="759"/>
      <c r="G2" s="759"/>
      <c r="H2" s="759"/>
      <c r="I2" s="759"/>
      <c r="J2" s="760"/>
      <c r="K2" s="761" t="s">
        <v>4</v>
      </c>
      <c r="L2" s="762"/>
      <c r="M2" s="762"/>
      <c r="N2" s="762"/>
      <c r="O2" s="762"/>
      <c r="P2" s="763"/>
      <c r="Q2" s="762" t="s">
        <v>5</v>
      </c>
      <c r="R2" s="764"/>
    </row>
    <row r="3" spans="1:23" ht="25.5" customHeight="1" x14ac:dyDescent="0.3">
      <c r="A3" s="750"/>
      <c r="B3" s="753"/>
      <c r="C3" s="756"/>
      <c r="D3" s="743" t="s">
        <v>6</v>
      </c>
      <c r="E3" s="744"/>
      <c r="F3" s="767" t="s">
        <v>7</v>
      </c>
      <c r="G3" s="768"/>
      <c r="H3" s="767" t="s">
        <v>8</v>
      </c>
      <c r="I3" s="767" t="s">
        <v>9</v>
      </c>
      <c r="J3" s="741" t="s">
        <v>46</v>
      </c>
      <c r="K3" s="743" t="s">
        <v>10</v>
      </c>
      <c r="L3" s="744"/>
      <c r="M3" s="770" t="s">
        <v>7</v>
      </c>
      <c r="N3" s="771"/>
      <c r="O3" s="767" t="s">
        <v>213</v>
      </c>
      <c r="P3" s="772" t="s">
        <v>212</v>
      </c>
      <c r="Q3" s="765"/>
      <c r="R3" s="766"/>
    </row>
    <row r="4" spans="1:23" ht="33.75" customHeight="1" x14ac:dyDescent="0.3">
      <c r="A4" s="751"/>
      <c r="B4" s="754"/>
      <c r="C4" s="757"/>
      <c r="D4" s="4" t="s">
        <v>12</v>
      </c>
      <c r="E4" s="5" t="s">
        <v>13</v>
      </c>
      <c r="F4" s="5" t="s">
        <v>14</v>
      </c>
      <c r="G4" s="6" t="s">
        <v>15</v>
      </c>
      <c r="H4" s="769"/>
      <c r="I4" s="769"/>
      <c r="J4" s="742"/>
      <c r="K4" s="4" t="s">
        <v>12</v>
      </c>
      <c r="L4" s="5" t="s">
        <v>34</v>
      </c>
      <c r="M4" s="5" t="s">
        <v>14</v>
      </c>
      <c r="N4" s="6" t="s">
        <v>16</v>
      </c>
      <c r="O4" s="769"/>
      <c r="P4" s="742"/>
      <c r="Q4" s="4" t="s">
        <v>12</v>
      </c>
      <c r="R4" s="7" t="s">
        <v>34</v>
      </c>
    </row>
    <row r="5" spans="1:23" ht="34.799999999999997" customHeight="1" x14ac:dyDescent="0.3">
      <c r="A5" s="745"/>
      <c r="B5" s="746"/>
      <c r="C5" s="747"/>
      <c r="D5" s="747"/>
      <c r="E5" s="747"/>
      <c r="F5" s="747"/>
      <c r="G5" s="747"/>
      <c r="H5" s="747"/>
      <c r="I5" s="747"/>
      <c r="J5" s="747"/>
      <c r="K5" s="747"/>
      <c r="L5" s="747"/>
      <c r="M5" s="747"/>
      <c r="N5" s="747"/>
      <c r="O5" s="747"/>
      <c r="P5" s="747"/>
      <c r="Q5" s="746"/>
      <c r="R5" s="748"/>
      <c r="S5" s="330"/>
      <c r="T5" s="331"/>
      <c r="U5" s="331"/>
    </row>
    <row r="6" spans="1:23" ht="21" customHeight="1" x14ac:dyDescent="0.3">
      <c r="A6" s="8">
        <v>1</v>
      </c>
      <c r="B6" s="9" t="s">
        <v>17</v>
      </c>
      <c r="C6" s="290">
        <v>130046492.11</v>
      </c>
      <c r="D6" s="291">
        <v>52945442.920000002</v>
      </c>
      <c r="E6" s="10">
        <f t="shared" ref="E6:E22" si="0">D6/C6</f>
        <v>0.40712703634647851</v>
      </c>
      <c r="F6" s="290">
        <v>28898107.91</v>
      </c>
      <c r="G6" s="290">
        <v>656408.91</v>
      </c>
      <c r="H6" s="294">
        <v>16008687.1</v>
      </c>
      <c r="I6" s="294">
        <v>6330621.7599999998</v>
      </c>
      <c r="J6" s="295">
        <v>1708026.15</v>
      </c>
      <c r="K6" s="293">
        <v>34677691.479999997</v>
      </c>
      <c r="L6" s="501">
        <f t="shared" ref="L6:L22" si="1">K6/C6</f>
        <v>0.2666561082683247</v>
      </c>
      <c r="M6" s="293">
        <v>19947068.09</v>
      </c>
      <c r="N6" s="293">
        <v>2732419.38</v>
      </c>
      <c r="O6" s="305">
        <v>13772315.039999999</v>
      </c>
      <c r="P6" s="306">
        <v>958308.35</v>
      </c>
      <c r="Q6" s="290">
        <v>42423357.710000001</v>
      </c>
      <c r="R6" s="502">
        <f t="shared" ref="R6:R17" si="2">Q6/C6</f>
        <v>0.32621685538519674</v>
      </c>
      <c r="S6" s="332"/>
      <c r="T6" s="333"/>
      <c r="U6" s="334"/>
    </row>
    <row r="7" spans="1:23" ht="16.5" customHeight="1" x14ac:dyDescent="0.3">
      <c r="A7" s="8">
        <v>2</v>
      </c>
      <c r="B7" s="9" t="s">
        <v>18</v>
      </c>
      <c r="C7" s="290">
        <v>85339354</v>
      </c>
      <c r="D7" s="292">
        <v>42882311</v>
      </c>
      <c r="E7" s="10">
        <f t="shared" si="0"/>
        <v>0.5024916288914022</v>
      </c>
      <c r="F7" s="290">
        <v>28763104.989999998</v>
      </c>
      <c r="G7" s="296">
        <v>5752805.9900000002</v>
      </c>
      <c r="H7" s="297">
        <v>10789915</v>
      </c>
      <c r="I7" s="298">
        <v>1169575.0900000001</v>
      </c>
      <c r="J7" s="299">
        <v>2159716</v>
      </c>
      <c r="K7" s="293">
        <v>34410522</v>
      </c>
      <c r="L7" s="501">
        <f t="shared" si="1"/>
        <v>0.40321985563659174</v>
      </c>
      <c r="M7" s="293">
        <v>27288907</v>
      </c>
      <c r="N7" s="307">
        <v>13237850.890000001</v>
      </c>
      <c r="O7" s="308">
        <v>2970294.1600000011</v>
      </c>
      <c r="P7" s="309">
        <v>4151321</v>
      </c>
      <c r="Q7" s="290">
        <v>8046521</v>
      </c>
      <c r="R7" s="502">
        <f t="shared" si="2"/>
        <v>9.4288515472006035E-2</v>
      </c>
      <c r="S7" s="332"/>
      <c r="T7" s="333"/>
      <c r="U7" s="334"/>
    </row>
    <row r="8" spans="1:23" ht="16.5" customHeight="1" x14ac:dyDescent="0.3">
      <c r="A8" s="8">
        <v>3</v>
      </c>
      <c r="B8" s="9" t="s">
        <v>19</v>
      </c>
      <c r="C8" s="290">
        <v>27806081</v>
      </c>
      <c r="D8" s="292">
        <v>15066889</v>
      </c>
      <c r="E8" s="10">
        <f t="shared" si="0"/>
        <v>0.54185589835547121</v>
      </c>
      <c r="F8" s="290">
        <v>11888238</v>
      </c>
      <c r="G8" s="290">
        <v>931501</v>
      </c>
      <c r="H8" s="300">
        <v>2638570</v>
      </c>
      <c r="I8" s="300">
        <v>448584</v>
      </c>
      <c r="J8" s="301">
        <v>91497</v>
      </c>
      <c r="K8" s="293">
        <v>6967529</v>
      </c>
      <c r="L8" s="501">
        <f t="shared" si="1"/>
        <v>0.25057572838114078</v>
      </c>
      <c r="M8" s="293">
        <v>3903543</v>
      </c>
      <c r="N8" s="307">
        <v>1784903</v>
      </c>
      <c r="O8" s="310">
        <v>667926</v>
      </c>
      <c r="P8" s="311">
        <v>2396060</v>
      </c>
      <c r="Q8" s="291">
        <v>5771663</v>
      </c>
      <c r="R8" s="502">
        <f t="shared" si="2"/>
        <v>0.20756837326338795</v>
      </c>
      <c r="S8" s="332"/>
      <c r="T8" s="333"/>
      <c r="U8" s="334"/>
    </row>
    <row r="9" spans="1:23" ht="16.5" customHeight="1" x14ac:dyDescent="0.3">
      <c r="A9" s="8">
        <v>4</v>
      </c>
      <c r="B9" s="9" t="s">
        <v>20</v>
      </c>
      <c r="C9" s="290">
        <v>12533273</v>
      </c>
      <c r="D9" s="292">
        <v>10007525</v>
      </c>
      <c r="E9" s="10">
        <f t="shared" si="0"/>
        <v>0.79847658309206226</v>
      </c>
      <c r="F9" s="290">
        <v>9596452</v>
      </c>
      <c r="G9" s="290">
        <v>4485914</v>
      </c>
      <c r="H9" s="290">
        <v>370423</v>
      </c>
      <c r="I9" s="290">
        <v>0</v>
      </c>
      <c r="J9" s="302">
        <v>40650</v>
      </c>
      <c r="K9" s="293">
        <v>2019164</v>
      </c>
      <c r="L9" s="501">
        <f t="shared" si="1"/>
        <v>0.16110428616690947</v>
      </c>
      <c r="M9" s="293">
        <v>1737393</v>
      </c>
      <c r="N9" s="293">
        <v>503686</v>
      </c>
      <c r="O9" s="312">
        <v>145976</v>
      </c>
      <c r="P9" s="313">
        <v>135795</v>
      </c>
      <c r="Q9" s="290">
        <v>506584</v>
      </c>
      <c r="R9" s="502">
        <f t="shared" si="2"/>
        <v>4.0419130741028299E-2</v>
      </c>
      <c r="S9" s="332"/>
      <c r="T9" s="333"/>
      <c r="U9" s="334"/>
    </row>
    <row r="10" spans="1:23" ht="16.5" customHeight="1" x14ac:dyDescent="0.3">
      <c r="A10" s="8">
        <v>5</v>
      </c>
      <c r="B10" s="9" t="s">
        <v>21</v>
      </c>
      <c r="C10" s="290">
        <v>91813537</v>
      </c>
      <c r="D10" s="292">
        <v>75435322</v>
      </c>
      <c r="E10" s="10">
        <f t="shared" si="0"/>
        <v>0.82161437697362649</v>
      </c>
      <c r="F10" s="290">
        <v>40388288</v>
      </c>
      <c r="G10" s="290">
        <v>0</v>
      </c>
      <c r="H10" s="290">
        <v>34687419</v>
      </c>
      <c r="I10" s="290">
        <v>359615</v>
      </c>
      <c r="J10" s="302">
        <v>0</v>
      </c>
      <c r="K10" s="293">
        <v>11312444</v>
      </c>
      <c r="L10" s="10">
        <f t="shared" si="1"/>
        <v>0.12321106853774733</v>
      </c>
      <c r="M10" s="290">
        <v>10097443</v>
      </c>
      <c r="N10" s="290">
        <v>5850000</v>
      </c>
      <c r="O10" s="290">
        <v>694516</v>
      </c>
      <c r="P10" s="302">
        <v>520485</v>
      </c>
      <c r="Q10" s="290">
        <v>5065771</v>
      </c>
      <c r="R10" s="502">
        <f t="shared" si="2"/>
        <v>5.5174554488626223E-2</v>
      </c>
      <c r="S10" s="332"/>
      <c r="T10" s="333"/>
      <c r="U10" s="334"/>
    </row>
    <row r="11" spans="1:23" ht="16.5" customHeight="1" x14ac:dyDescent="0.3">
      <c r="A11" s="8">
        <v>6</v>
      </c>
      <c r="B11" s="9" t="s">
        <v>22</v>
      </c>
      <c r="C11" s="290">
        <v>5907025</v>
      </c>
      <c r="D11" s="292">
        <v>4785363</v>
      </c>
      <c r="E11" s="500">
        <f t="shared" si="0"/>
        <v>0.81011388981763244</v>
      </c>
      <c r="F11" s="290">
        <v>3803974</v>
      </c>
      <c r="G11" s="290">
        <v>473501</v>
      </c>
      <c r="H11" s="290">
        <v>633166</v>
      </c>
      <c r="I11" s="290">
        <v>348223</v>
      </c>
      <c r="J11" s="302">
        <v>0</v>
      </c>
      <c r="K11" s="293">
        <v>913692</v>
      </c>
      <c r="L11" s="10">
        <f t="shared" si="1"/>
        <v>0.15467887811546421</v>
      </c>
      <c r="M11" s="290">
        <v>780891</v>
      </c>
      <c r="N11" s="290">
        <v>187475</v>
      </c>
      <c r="O11" s="290">
        <v>62485</v>
      </c>
      <c r="P11" s="302">
        <v>70316</v>
      </c>
      <c r="Q11" s="290">
        <v>207970</v>
      </c>
      <c r="R11" s="503">
        <f t="shared" si="2"/>
        <v>3.5207232066903391E-2</v>
      </c>
      <c r="S11" s="332"/>
      <c r="T11" s="333"/>
      <c r="U11" s="334"/>
      <c r="W11" s="15"/>
    </row>
    <row r="12" spans="1:23" ht="16.5" customHeight="1" x14ac:dyDescent="0.3">
      <c r="A12" s="8">
        <v>7</v>
      </c>
      <c r="B12" s="9" t="s">
        <v>23</v>
      </c>
      <c r="C12" s="290">
        <v>5481792</v>
      </c>
      <c r="D12" s="292">
        <v>3161145.7</v>
      </c>
      <c r="E12" s="500">
        <f t="shared" si="0"/>
        <v>0.57666283215415692</v>
      </c>
      <c r="F12" s="290">
        <v>2501643.9500000002</v>
      </c>
      <c r="G12" s="290">
        <v>435700.95</v>
      </c>
      <c r="H12" s="290">
        <v>553671.75</v>
      </c>
      <c r="I12" s="290">
        <v>0</v>
      </c>
      <c r="J12" s="302">
        <v>105830</v>
      </c>
      <c r="K12" s="293">
        <v>1298565.8700000001</v>
      </c>
      <c r="L12" s="10">
        <f t="shared" si="1"/>
        <v>0.23688711100311724</v>
      </c>
      <c r="M12" s="290">
        <v>1019681.28</v>
      </c>
      <c r="N12" s="290">
        <v>127358.28</v>
      </c>
      <c r="O12" s="290">
        <v>0</v>
      </c>
      <c r="P12" s="302">
        <v>278884.59000000003</v>
      </c>
      <c r="Q12" s="290">
        <v>1022080.43</v>
      </c>
      <c r="R12" s="503">
        <f t="shared" si="2"/>
        <v>0.18645005684272589</v>
      </c>
      <c r="S12" s="332"/>
      <c r="T12" s="333"/>
      <c r="U12" s="334"/>
    </row>
    <row r="13" spans="1:23" ht="16.5" customHeight="1" x14ac:dyDescent="0.3">
      <c r="A13" s="8">
        <v>8</v>
      </c>
      <c r="B13" s="9" t="s">
        <v>24</v>
      </c>
      <c r="C13" s="290">
        <v>6895155.5099999998</v>
      </c>
      <c r="D13" s="292">
        <v>6471427.0199999996</v>
      </c>
      <c r="E13" s="500">
        <f t="shared" si="0"/>
        <v>0.93854692771098935</v>
      </c>
      <c r="F13" s="290">
        <v>5195089.24</v>
      </c>
      <c r="G13" s="290">
        <v>225651.24</v>
      </c>
      <c r="H13" s="290">
        <v>108388.96</v>
      </c>
      <c r="I13" s="290">
        <v>263875.09000000003</v>
      </c>
      <c r="J13" s="302">
        <v>904073.73</v>
      </c>
      <c r="K13" s="293">
        <v>403150</v>
      </c>
      <c r="L13" s="10">
        <f t="shared" si="1"/>
        <v>5.8468587026835599E-2</v>
      </c>
      <c r="M13" s="290">
        <v>403150</v>
      </c>
      <c r="N13" s="290">
        <v>0</v>
      </c>
      <c r="O13" s="290">
        <v>0</v>
      </c>
      <c r="P13" s="302">
        <v>0</v>
      </c>
      <c r="Q13" s="290">
        <v>20578.490000000002</v>
      </c>
      <c r="R13" s="503">
        <f t="shared" si="2"/>
        <v>2.9844852621750372E-3</v>
      </c>
      <c r="S13" s="332"/>
      <c r="T13" s="333"/>
      <c r="U13" s="334"/>
    </row>
    <row r="14" spans="1:23" ht="16.5" customHeight="1" x14ac:dyDescent="0.3">
      <c r="A14" s="8">
        <v>9</v>
      </c>
      <c r="B14" s="9" t="s">
        <v>25</v>
      </c>
      <c r="C14" s="290">
        <v>5523922</v>
      </c>
      <c r="D14" s="292">
        <v>4903768</v>
      </c>
      <c r="E14" s="500">
        <f t="shared" si="0"/>
        <v>0.88773302736714965</v>
      </c>
      <c r="F14" s="290">
        <v>4099786</v>
      </c>
      <c r="G14" s="290">
        <v>310470</v>
      </c>
      <c r="H14" s="290">
        <v>144471</v>
      </c>
      <c r="I14" s="290">
        <v>520443</v>
      </c>
      <c r="J14" s="302">
        <v>139068</v>
      </c>
      <c r="K14" s="293">
        <v>528566</v>
      </c>
      <c r="L14" s="10">
        <f t="shared" si="1"/>
        <v>9.5686724034119236E-2</v>
      </c>
      <c r="M14" s="290">
        <v>528566</v>
      </c>
      <c r="N14" s="290">
        <v>5392</v>
      </c>
      <c r="O14" s="290">
        <v>0</v>
      </c>
      <c r="P14" s="302">
        <v>0</v>
      </c>
      <c r="Q14" s="290">
        <v>91588</v>
      </c>
      <c r="R14" s="503">
        <f t="shared" si="2"/>
        <v>1.6580248598731119E-2</v>
      </c>
      <c r="S14" s="332"/>
      <c r="T14" s="333"/>
      <c r="U14" s="334"/>
    </row>
    <row r="15" spans="1:23" ht="16.5" customHeight="1" x14ac:dyDescent="0.3">
      <c r="A15" s="8">
        <v>10</v>
      </c>
      <c r="B15" s="9" t="s">
        <v>26</v>
      </c>
      <c r="C15" s="290">
        <v>3658464</v>
      </c>
      <c r="D15" s="292">
        <v>3268377</v>
      </c>
      <c r="E15" s="500">
        <f t="shared" si="0"/>
        <v>0.89337410454223409</v>
      </c>
      <c r="F15" s="290">
        <v>2005168</v>
      </c>
      <c r="G15" s="290">
        <v>274551</v>
      </c>
      <c r="H15" s="290">
        <v>1263209</v>
      </c>
      <c r="I15" s="290">
        <v>0</v>
      </c>
      <c r="J15" s="302">
        <v>0</v>
      </c>
      <c r="K15" s="293">
        <v>201095</v>
      </c>
      <c r="L15" s="10">
        <f t="shared" si="1"/>
        <v>5.4967057213081774E-2</v>
      </c>
      <c r="M15" s="290">
        <v>141095</v>
      </c>
      <c r="N15" s="290">
        <v>0</v>
      </c>
      <c r="O15" s="290">
        <v>0</v>
      </c>
      <c r="P15" s="302">
        <v>60000</v>
      </c>
      <c r="Q15" s="290">
        <v>188992</v>
      </c>
      <c r="R15" s="503">
        <f t="shared" si="2"/>
        <v>5.1658838244684105E-2</v>
      </c>
      <c r="S15" s="332"/>
      <c r="T15" s="333"/>
      <c r="U15" s="334"/>
    </row>
    <row r="16" spans="1:23" ht="16.5" customHeight="1" x14ac:dyDescent="0.3">
      <c r="A16" s="8">
        <v>11</v>
      </c>
      <c r="B16" s="9" t="s">
        <v>27</v>
      </c>
      <c r="C16" s="293">
        <v>2767885</v>
      </c>
      <c r="D16" s="292">
        <v>1423986</v>
      </c>
      <c r="E16" s="500">
        <f t="shared" si="0"/>
        <v>0.51446718342705711</v>
      </c>
      <c r="F16" s="290">
        <v>882026</v>
      </c>
      <c r="G16" s="290">
        <v>0</v>
      </c>
      <c r="H16" s="290">
        <v>424797</v>
      </c>
      <c r="I16" s="290">
        <v>117163</v>
      </c>
      <c r="J16" s="302">
        <v>0</v>
      </c>
      <c r="K16" s="293">
        <v>246154</v>
      </c>
      <c r="L16" s="501">
        <f t="shared" si="1"/>
        <v>8.8932163005327178E-2</v>
      </c>
      <c r="M16" s="293">
        <v>213381</v>
      </c>
      <c r="N16" s="293">
        <v>15709</v>
      </c>
      <c r="O16" s="293">
        <v>25573</v>
      </c>
      <c r="P16" s="314">
        <v>7200</v>
      </c>
      <c r="Q16" s="290">
        <v>1097745</v>
      </c>
      <c r="R16" s="503">
        <f t="shared" si="2"/>
        <v>0.3966006535676157</v>
      </c>
      <c r="S16" s="332"/>
      <c r="T16" s="333"/>
      <c r="U16" s="334"/>
    </row>
    <row r="17" spans="1:23" ht="16.5" customHeight="1" x14ac:dyDescent="0.3">
      <c r="A17" s="8">
        <v>12</v>
      </c>
      <c r="B17" s="9" t="s">
        <v>28</v>
      </c>
      <c r="C17" s="290">
        <v>4935800</v>
      </c>
      <c r="D17" s="292">
        <v>4004904</v>
      </c>
      <c r="E17" s="500">
        <f t="shared" si="0"/>
        <v>0.81139916528222378</v>
      </c>
      <c r="F17" s="290">
        <v>3417711</v>
      </c>
      <c r="G17" s="290">
        <v>320519</v>
      </c>
      <c r="H17" s="290">
        <v>343544</v>
      </c>
      <c r="I17" s="290">
        <v>220158</v>
      </c>
      <c r="J17" s="302">
        <v>23491</v>
      </c>
      <c r="K17" s="293">
        <v>464381</v>
      </c>
      <c r="L17" s="10">
        <f t="shared" si="1"/>
        <v>9.4084241662952303E-2</v>
      </c>
      <c r="M17" s="290">
        <v>449907</v>
      </c>
      <c r="N17" s="290">
        <v>79796</v>
      </c>
      <c r="O17" s="290">
        <v>0</v>
      </c>
      <c r="P17" s="302">
        <v>14474</v>
      </c>
      <c r="Q17" s="290">
        <v>466515</v>
      </c>
      <c r="R17" s="503">
        <f t="shared" si="2"/>
        <v>9.4516593054823933E-2</v>
      </c>
      <c r="S17" s="332"/>
      <c r="T17" s="333"/>
      <c r="U17" s="334"/>
    </row>
    <row r="18" spans="1:23" ht="16.5" customHeight="1" x14ac:dyDescent="0.3">
      <c r="A18" s="8">
        <v>13</v>
      </c>
      <c r="B18" s="9" t="s">
        <v>29</v>
      </c>
      <c r="C18" s="290">
        <v>5635898</v>
      </c>
      <c r="D18" s="292">
        <v>2241584</v>
      </c>
      <c r="E18" s="500">
        <f t="shared" si="0"/>
        <v>0.39773324499485263</v>
      </c>
      <c r="F18" s="290">
        <v>1383277</v>
      </c>
      <c r="G18" s="290">
        <v>0</v>
      </c>
      <c r="H18" s="290">
        <v>132148</v>
      </c>
      <c r="I18" s="290">
        <v>712265</v>
      </c>
      <c r="J18" s="302">
        <v>13894</v>
      </c>
      <c r="K18" s="293">
        <v>2851661</v>
      </c>
      <c r="L18" s="10">
        <f t="shared" si="1"/>
        <v>0.5059816554522456</v>
      </c>
      <c r="M18" s="290">
        <v>2701827</v>
      </c>
      <c r="N18" s="290">
        <v>582066</v>
      </c>
      <c r="O18" s="290">
        <v>2550</v>
      </c>
      <c r="P18" s="303">
        <v>147284</v>
      </c>
      <c r="Q18" s="291">
        <v>542653</v>
      </c>
      <c r="R18" s="503">
        <f>Q18/D18</f>
        <v>0.24208461516499047</v>
      </c>
      <c r="S18" s="332"/>
      <c r="T18" s="333"/>
      <c r="U18" s="334"/>
    </row>
    <row r="19" spans="1:23" ht="16.5" customHeight="1" x14ac:dyDescent="0.3">
      <c r="A19" s="8">
        <v>14</v>
      </c>
      <c r="B19" s="9" t="s">
        <v>30</v>
      </c>
      <c r="C19" s="290">
        <v>4244294</v>
      </c>
      <c r="D19" s="292">
        <v>2017456</v>
      </c>
      <c r="E19" s="500">
        <f t="shared" si="0"/>
        <v>0.47533370685442622</v>
      </c>
      <c r="F19" s="290">
        <v>1832600</v>
      </c>
      <c r="G19" s="290">
        <v>316655</v>
      </c>
      <c r="H19" s="290">
        <v>151835</v>
      </c>
      <c r="I19" s="290">
        <v>19600</v>
      </c>
      <c r="J19" s="302">
        <v>13421</v>
      </c>
      <c r="K19" s="293">
        <v>1929656</v>
      </c>
      <c r="L19" s="10">
        <f t="shared" si="1"/>
        <v>0.45464710974310452</v>
      </c>
      <c r="M19" s="290">
        <v>1612370</v>
      </c>
      <c r="N19" s="290">
        <v>319971</v>
      </c>
      <c r="O19" s="290">
        <v>229963</v>
      </c>
      <c r="P19" s="303">
        <v>87323</v>
      </c>
      <c r="Q19" s="291">
        <v>297182</v>
      </c>
      <c r="R19" s="503">
        <f>Q19/C19</f>
        <v>7.0019183402469293E-2</v>
      </c>
      <c r="S19" s="332"/>
      <c r="T19" s="333"/>
      <c r="U19" s="334"/>
    </row>
    <row r="20" spans="1:23" ht="16.5" customHeight="1" x14ac:dyDescent="0.3">
      <c r="A20" s="8">
        <v>15</v>
      </c>
      <c r="B20" s="9" t="s">
        <v>31</v>
      </c>
      <c r="C20" s="290">
        <v>3036172</v>
      </c>
      <c r="D20" s="292">
        <v>2191760</v>
      </c>
      <c r="E20" s="500">
        <f t="shared" si="0"/>
        <v>0.72188268648811726</v>
      </c>
      <c r="F20" s="290">
        <v>548607</v>
      </c>
      <c r="G20" s="290">
        <v>377112</v>
      </c>
      <c r="H20" s="290">
        <v>1643153</v>
      </c>
      <c r="I20" s="290">
        <v>0</v>
      </c>
      <c r="J20" s="303">
        <v>0</v>
      </c>
      <c r="K20" s="304">
        <v>302799</v>
      </c>
      <c r="L20" s="10">
        <f t="shared" si="1"/>
        <v>9.9730515925975205E-2</v>
      </c>
      <c r="M20" s="290">
        <v>302799</v>
      </c>
      <c r="N20" s="290">
        <v>187828</v>
      </c>
      <c r="O20" s="290">
        <v>0</v>
      </c>
      <c r="P20" s="303">
        <v>0</v>
      </c>
      <c r="Q20" s="291">
        <v>541613</v>
      </c>
      <c r="R20" s="503">
        <f>Q20/C20</f>
        <v>0.17838679758590753</v>
      </c>
      <c r="S20" s="332"/>
      <c r="T20" s="333"/>
      <c r="U20" s="334"/>
      <c r="W20" s="15"/>
    </row>
    <row r="21" spans="1:23" ht="37.5" customHeight="1" x14ac:dyDescent="0.3">
      <c r="A21" s="735" t="s">
        <v>32</v>
      </c>
      <c r="B21" s="736"/>
      <c r="C21" s="351">
        <f>SUM(C6:C20)</f>
        <v>395625144.62</v>
      </c>
      <c r="D21" s="352">
        <f>SUM(D6:D20)</f>
        <v>230807260.64000002</v>
      </c>
      <c r="E21" s="18">
        <f t="shared" si="0"/>
        <v>0.58339886576646083</v>
      </c>
      <c r="F21" s="355">
        <f t="shared" ref="F21:K21" si="3">SUM(F6:F20)</f>
        <v>145204073.09</v>
      </c>
      <c r="G21" s="355">
        <f t="shared" si="3"/>
        <v>14560790.09</v>
      </c>
      <c r="H21" s="355">
        <f t="shared" si="3"/>
        <v>69893397.810000002</v>
      </c>
      <c r="I21" s="355">
        <f t="shared" si="3"/>
        <v>10510122.939999999</v>
      </c>
      <c r="J21" s="356">
        <f t="shared" si="3"/>
        <v>5199666.88</v>
      </c>
      <c r="K21" s="352">
        <f t="shared" si="3"/>
        <v>98527070.349999994</v>
      </c>
      <c r="L21" s="18">
        <f t="shared" si="1"/>
        <v>0.24904147698861698</v>
      </c>
      <c r="M21" s="358">
        <f>SUM(M6:M20)</f>
        <v>71128021.370000005</v>
      </c>
      <c r="N21" s="355">
        <f>SUM(N6:N20)</f>
        <v>25614454.550000001</v>
      </c>
      <c r="O21" s="355">
        <f t="shared" ref="O21:P21" si="4">SUM(O6:O20)</f>
        <v>18571598.199999999</v>
      </c>
      <c r="P21" s="356">
        <f t="shared" si="4"/>
        <v>8827450.9399999995</v>
      </c>
      <c r="Q21" s="358">
        <f>SUM(Q6:Q20)</f>
        <v>66290813.630000003</v>
      </c>
      <c r="R21" s="20">
        <f>Q21/C21</f>
        <v>0.16755965724492228</v>
      </c>
      <c r="S21" s="137"/>
      <c r="U21" s="13"/>
      <c r="V21" s="30"/>
      <c r="W21" s="140"/>
    </row>
    <row r="22" spans="1:23" ht="42" customHeight="1" x14ac:dyDescent="0.3">
      <c r="A22" s="737" t="s">
        <v>264</v>
      </c>
      <c r="B22" s="738"/>
      <c r="C22" s="353">
        <v>27001054</v>
      </c>
      <c r="D22" s="354">
        <v>19758952</v>
      </c>
      <c r="E22" s="170">
        <f t="shared" si="0"/>
        <v>0.73178447033956529</v>
      </c>
      <c r="F22" s="357">
        <v>910623</v>
      </c>
      <c r="G22" s="357">
        <v>718804</v>
      </c>
      <c r="H22" s="357">
        <v>18174323</v>
      </c>
      <c r="I22" s="357">
        <v>157955</v>
      </c>
      <c r="J22" s="350">
        <v>516052</v>
      </c>
      <c r="K22" s="354">
        <v>1154336</v>
      </c>
      <c r="L22" s="170">
        <f t="shared" si="1"/>
        <v>4.2751516292660281E-2</v>
      </c>
      <c r="M22" s="357">
        <v>1003897</v>
      </c>
      <c r="N22" s="357">
        <v>853306</v>
      </c>
      <c r="O22" s="357">
        <v>45737</v>
      </c>
      <c r="P22" s="350">
        <v>104702</v>
      </c>
      <c r="Q22" s="359">
        <v>6087767</v>
      </c>
      <c r="R22" s="171">
        <f>Q22/C22</f>
        <v>0.22546405040336573</v>
      </c>
      <c r="S22" s="21"/>
      <c r="T22" s="12"/>
      <c r="U22" s="13"/>
      <c r="V22" s="22"/>
    </row>
    <row r="23" spans="1:23" s="26" customFormat="1" ht="12" customHeight="1" x14ac:dyDescent="0.3">
      <c r="A23" s="23"/>
      <c r="B23" s="23"/>
      <c r="C23" s="24"/>
      <c r="D23" s="24"/>
      <c r="E23" s="25"/>
      <c r="F23" s="24"/>
      <c r="G23" s="24"/>
      <c r="H23" s="24"/>
      <c r="I23" s="24"/>
      <c r="J23" s="24"/>
      <c r="K23" s="24"/>
      <c r="L23" s="24"/>
      <c r="M23" s="24"/>
      <c r="N23" s="24"/>
      <c r="O23" s="24"/>
      <c r="P23" s="24"/>
      <c r="Q23" s="24"/>
      <c r="R23" s="25"/>
      <c r="S23" s="3"/>
      <c r="T23" s="12"/>
      <c r="U23" s="13"/>
    </row>
    <row r="24" spans="1:23" s="26" customFormat="1" ht="51" customHeight="1" x14ac:dyDescent="0.3">
      <c r="A24" s="739" t="s">
        <v>110</v>
      </c>
      <c r="B24" s="740"/>
      <c r="C24" s="27">
        <f>SUM(C21:C22)</f>
        <v>422626198.62</v>
      </c>
      <c r="D24" s="27">
        <f>SUM(D21:D22)</f>
        <v>250566212.64000002</v>
      </c>
      <c r="E24" s="28">
        <f>D24/C24</f>
        <v>0.59287903461302938</v>
      </c>
      <c r="F24" s="27">
        <f t="shared" ref="F24:J24" si="5">SUM(F21:F22)</f>
        <v>146114696.09</v>
      </c>
      <c r="G24" s="27">
        <f t="shared" si="5"/>
        <v>15279594.09</v>
      </c>
      <c r="H24" s="27">
        <f t="shared" si="5"/>
        <v>88067720.810000002</v>
      </c>
      <c r="I24" s="27">
        <f t="shared" si="5"/>
        <v>10668077.939999999</v>
      </c>
      <c r="J24" s="27">
        <f t="shared" si="5"/>
        <v>5715718.8799999999</v>
      </c>
      <c r="K24" s="27">
        <f>SUM(K21:K22)</f>
        <v>99681406.349999994</v>
      </c>
      <c r="L24" s="28">
        <f>K24/C24</f>
        <v>0.23586187196981487</v>
      </c>
      <c r="M24" s="27">
        <f>SUM(M21:M22)</f>
        <v>72131918.370000005</v>
      </c>
      <c r="N24" s="27">
        <f t="shared" ref="N24:O24" si="6">SUM(N21:N22)</f>
        <v>26467760.550000001</v>
      </c>
      <c r="O24" s="27">
        <f t="shared" si="6"/>
        <v>18617335.199999999</v>
      </c>
      <c r="P24" s="287">
        <f>SUM(P21:P22)</f>
        <v>8932152.9399999995</v>
      </c>
      <c r="Q24" s="27">
        <f>SUM(Q21:Q22)</f>
        <v>72378580.629999995</v>
      </c>
      <c r="R24" s="28">
        <f>Q24/C24</f>
        <v>0.17125909578331289</v>
      </c>
      <c r="T24" s="12"/>
      <c r="U24" s="13"/>
    </row>
    <row r="25" spans="1:23" ht="15" customHeight="1" x14ac:dyDescent="0.3">
      <c r="A25" s="29"/>
      <c r="B25" s="29"/>
      <c r="C25" s="29"/>
      <c r="D25" s="29"/>
      <c r="Q25" s="30"/>
      <c r="V25" s="26"/>
    </row>
    <row r="26" spans="1:23" ht="22.05" customHeight="1" x14ac:dyDescent="0.3">
      <c r="A26" s="650" t="s">
        <v>219</v>
      </c>
      <c r="B26" s="335"/>
      <c r="C26" s="335"/>
      <c r="D26" s="335"/>
      <c r="E26" s="336"/>
      <c r="F26" s="336"/>
      <c r="G26" s="336"/>
      <c r="H26" s="336"/>
      <c r="I26" s="336"/>
      <c r="J26" s="336"/>
      <c r="K26" s="336"/>
      <c r="L26" s="336"/>
      <c r="M26" s="701"/>
      <c r="N26" s="336"/>
      <c r="O26" s="336"/>
      <c r="P26" s="336"/>
      <c r="Q26" s="336"/>
      <c r="R26" s="336"/>
      <c r="S26" s="337"/>
      <c r="T26" s="337"/>
      <c r="U26" s="337"/>
      <c r="V26" s="336"/>
    </row>
    <row r="27" spans="1:23" ht="14.55" customHeight="1" x14ac:dyDescent="0.3">
      <c r="A27" s="338"/>
      <c r="B27" s="339"/>
      <c r="C27" s="339"/>
      <c r="D27" s="339"/>
      <c r="E27" s="339"/>
      <c r="F27" s="340"/>
      <c r="G27" s="339"/>
      <c r="H27" s="339"/>
      <c r="I27" s="339"/>
      <c r="J27" s="339"/>
      <c r="K27" s="339"/>
      <c r="L27" s="472"/>
      <c r="M27" s="339"/>
      <c r="N27" s="339"/>
      <c r="O27" s="339"/>
      <c r="P27" s="341"/>
      <c r="Q27" s="341"/>
      <c r="R27" s="341"/>
      <c r="S27" s="342"/>
      <c r="T27" s="341"/>
      <c r="U27" s="341"/>
      <c r="V27" s="336"/>
    </row>
    <row r="28" spans="1:23" ht="13.5" customHeight="1" x14ac:dyDescent="0.3">
      <c r="A28" s="199"/>
      <c r="B28" s="199"/>
      <c r="C28" s="199"/>
      <c r="D28" s="199"/>
      <c r="E28" s="199"/>
      <c r="F28" s="199"/>
      <c r="G28" s="199"/>
      <c r="H28" s="199"/>
      <c r="I28" s="199"/>
      <c r="J28" s="199"/>
      <c r="K28" s="199"/>
      <c r="L28" s="199"/>
      <c r="M28" s="199"/>
      <c r="N28" s="471"/>
      <c r="O28" s="199"/>
      <c r="P28" s="199"/>
      <c r="Q28" s="199"/>
      <c r="R28" s="199"/>
      <c r="S28" s="339"/>
      <c r="T28" s="339"/>
      <c r="U28" s="339"/>
      <c r="V28" s="336"/>
    </row>
    <row r="29" spans="1:23" ht="14.4" x14ac:dyDescent="0.3">
      <c r="A29" s="343"/>
      <c r="B29" s="343"/>
      <c r="C29" s="343"/>
      <c r="D29" s="343"/>
      <c r="E29" s="652"/>
      <c r="F29" s="343"/>
      <c r="G29" s="343"/>
      <c r="H29" s="343"/>
      <c r="I29" s="343"/>
      <c r="J29" s="343"/>
      <c r="K29" s="343"/>
      <c r="L29" s="343"/>
      <c r="M29" s="343"/>
      <c r="N29" s="343"/>
      <c r="O29" s="343"/>
      <c r="P29" s="343"/>
      <c r="Q29" s="343"/>
      <c r="R29" s="343"/>
      <c r="S29" s="344"/>
      <c r="T29" s="344"/>
      <c r="U29" s="344"/>
      <c r="V29" s="336"/>
    </row>
    <row r="30" spans="1:23" ht="14.4" x14ac:dyDescent="0.3">
      <c r="A30" s="343"/>
      <c r="B30" s="343"/>
      <c r="C30" s="469"/>
      <c r="D30" s="343"/>
      <c r="E30" s="343"/>
      <c r="F30" s="343"/>
      <c r="G30" s="343"/>
      <c r="H30" s="343"/>
      <c r="I30" s="343"/>
      <c r="J30" s="343"/>
      <c r="K30" s="343"/>
      <c r="L30" s="343"/>
      <c r="M30" s="343"/>
      <c r="N30" s="343"/>
      <c r="O30" s="343"/>
      <c r="P30" s="343"/>
      <c r="Q30" s="343"/>
      <c r="R30" s="343"/>
      <c r="S30" s="344"/>
      <c r="T30" s="344"/>
      <c r="U30" s="344"/>
      <c r="V30" s="336"/>
    </row>
    <row r="31" spans="1:23" ht="14.4" x14ac:dyDescent="0.3">
      <c r="A31" s="343"/>
      <c r="B31" s="343"/>
      <c r="C31" s="343"/>
      <c r="D31" s="343"/>
      <c r="E31" s="343"/>
      <c r="F31" s="343"/>
      <c r="G31" s="343"/>
      <c r="H31" s="343"/>
      <c r="I31" s="343"/>
      <c r="J31" s="343"/>
      <c r="K31" s="343"/>
      <c r="L31" s="343"/>
      <c r="M31" s="343"/>
      <c r="N31" s="652"/>
      <c r="O31" s="343"/>
      <c r="P31" s="343"/>
      <c r="Q31" s="343"/>
      <c r="R31" s="343"/>
      <c r="S31" s="344"/>
      <c r="T31" s="344"/>
      <c r="U31" s="344"/>
      <c r="V31" s="336"/>
    </row>
    <row r="32" spans="1:23" ht="14.4" x14ac:dyDescent="0.3">
      <c r="A32" s="343"/>
      <c r="B32" s="343"/>
      <c r="C32" s="343"/>
      <c r="D32" s="343"/>
      <c r="E32" s="343"/>
      <c r="F32" s="343"/>
      <c r="G32" s="343"/>
      <c r="H32" s="343"/>
      <c r="I32" s="343"/>
      <c r="J32" s="343"/>
      <c r="K32" s="343"/>
      <c r="L32" s="343"/>
      <c r="M32" s="343"/>
      <c r="N32" s="343"/>
      <c r="O32" s="343"/>
      <c r="P32" s="343"/>
      <c r="Q32" s="343"/>
      <c r="R32" s="343"/>
      <c r="S32" s="344"/>
      <c r="T32" s="344"/>
      <c r="U32" s="344"/>
      <c r="V32" s="336"/>
    </row>
    <row r="33" spans="1:22" ht="14.4" x14ac:dyDescent="0.3">
      <c r="A33" s="343"/>
      <c r="B33" s="343"/>
      <c r="C33" s="343"/>
      <c r="D33" s="343"/>
      <c r="E33" s="343"/>
      <c r="F33" s="343"/>
      <c r="G33" s="343"/>
      <c r="H33" s="343"/>
      <c r="I33" s="343"/>
      <c r="J33" s="343"/>
      <c r="K33" s="343"/>
      <c r="L33" s="343"/>
      <c r="M33" s="343"/>
      <c r="N33" s="343"/>
      <c r="O33" s="343"/>
      <c r="P33" s="343"/>
      <c r="Q33" s="343"/>
      <c r="R33" s="343"/>
      <c r="S33" s="344"/>
      <c r="T33" s="344"/>
      <c r="U33" s="344"/>
      <c r="V33" s="336"/>
    </row>
    <row r="34" spans="1:22" ht="14.4" x14ac:dyDescent="0.3">
      <c r="A34" s="343"/>
      <c r="B34" s="343"/>
      <c r="C34" s="343"/>
      <c r="D34" s="343"/>
      <c r="E34" s="343"/>
      <c r="F34" s="343"/>
      <c r="G34" s="343"/>
      <c r="H34" s="343"/>
      <c r="I34" s="343"/>
      <c r="J34" s="343"/>
      <c r="K34" s="343"/>
      <c r="L34" s="343"/>
      <c r="M34" s="343"/>
      <c r="N34" s="343"/>
      <c r="O34" s="343"/>
      <c r="P34" s="343"/>
      <c r="Q34" s="343"/>
      <c r="R34" s="343"/>
      <c r="S34" s="344"/>
      <c r="T34" s="344"/>
      <c r="U34" s="344"/>
      <c r="V34" s="336"/>
    </row>
    <row r="35" spans="1:22" ht="14.4" x14ac:dyDescent="0.3">
      <c r="A35" s="343"/>
      <c r="B35" s="343"/>
      <c r="C35" s="343"/>
      <c r="D35" s="343"/>
      <c r="E35" s="343"/>
      <c r="F35" s="343"/>
      <c r="G35" s="343"/>
      <c r="H35" s="343"/>
      <c r="I35" s="343"/>
      <c r="J35" s="343"/>
      <c r="K35" s="343"/>
      <c r="L35" s="343"/>
      <c r="M35" s="343"/>
      <c r="N35" s="343"/>
      <c r="O35" s="343"/>
      <c r="P35" s="343"/>
      <c r="Q35" s="343"/>
      <c r="R35" s="343"/>
      <c r="S35" s="344"/>
      <c r="T35" s="344"/>
      <c r="U35" s="344"/>
      <c r="V35" s="336"/>
    </row>
    <row r="36" spans="1:22" ht="14.4" x14ac:dyDescent="0.3">
      <c r="A36" s="343"/>
      <c r="B36" s="343"/>
      <c r="C36" s="343"/>
      <c r="D36" s="343"/>
      <c r="E36" s="343"/>
      <c r="F36" s="343"/>
      <c r="G36" s="343"/>
      <c r="H36" s="343"/>
      <c r="I36" s="343"/>
      <c r="J36" s="343"/>
      <c r="K36" s="343"/>
      <c r="L36" s="343"/>
      <c r="M36" s="343"/>
      <c r="N36" s="343"/>
      <c r="O36" s="343"/>
      <c r="P36" s="343"/>
      <c r="Q36" s="343"/>
      <c r="R36" s="343"/>
      <c r="S36" s="344"/>
      <c r="T36" s="344"/>
      <c r="U36" s="344"/>
      <c r="V36" s="336"/>
    </row>
    <row r="37" spans="1:22" ht="14.4" x14ac:dyDescent="0.3">
      <c r="A37" s="343"/>
      <c r="B37" s="343"/>
      <c r="C37" s="343"/>
      <c r="D37" s="343"/>
      <c r="E37" s="343"/>
      <c r="F37" s="343"/>
      <c r="G37" s="343"/>
      <c r="H37" s="343"/>
      <c r="I37" s="343"/>
      <c r="J37" s="343"/>
      <c r="K37" s="343"/>
      <c r="L37" s="343"/>
      <c r="M37" s="343"/>
      <c r="N37" s="343"/>
      <c r="O37" s="343"/>
      <c r="P37" s="343"/>
      <c r="Q37" s="343"/>
      <c r="R37" s="343"/>
      <c r="S37" s="344"/>
      <c r="T37" s="344"/>
      <c r="U37" s="344"/>
      <c r="V37" s="336"/>
    </row>
    <row r="38" spans="1:22" ht="14.4" x14ac:dyDescent="0.3">
      <c r="A38" s="343"/>
      <c r="B38" s="343"/>
      <c r="C38" s="343"/>
      <c r="D38" s="343"/>
      <c r="E38" s="343"/>
      <c r="F38" s="343"/>
      <c r="G38" s="343"/>
      <c r="H38" s="343"/>
      <c r="I38" s="343"/>
      <c r="J38" s="343"/>
      <c r="K38" s="343"/>
      <c r="L38" s="343"/>
      <c r="M38" s="343"/>
      <c r="N38" s="343"/>
      <c r="O38" s="343"/>
      <c r="P38" s="343"/>
      <c r="Q38" s="343"/>
      <c r="R38" s="343"/>
      <c r="S38" s="344"/>
      <c r="T38" s="344"/>
      <c r="U38" s="344"/>
      <c r="V38" s="336"/>
    </row>
    <row r="39" spans="1:22" ht="14.4" x14ac:dyDescent="0.3">
      <c r="A39" s="343"/>
      <c r="B39" s="343"/>
      <c r="C39" s="343"/>
      <c r="D39" s="343"/>
      <c r="E39" s="343"/>
      <c r="F39" s="343"/>
      <c r="G39" s="343"/>
      <c r="H39" s="343"/>
      <c r="I39" s="343"/>
      <c r="J39" s="343"/>
      <c r="K39" s="343"/>
      <c r="L39" s="343"/>
      <c r="M39" s="343"/>
      <c r="N39" s="343"/>
      <c r="O39" s="343"/>
      <c r="P39" s="343"/>
      <c r="Q39" s="343"/>
      <c r="R39" s="343"/>
      <c r="S39" s="344"/>
      <c r="T39" s="344"/>
      <c r="U39" s="344"/>
      <c r="V39" s="336"/>
    </row>
    <row r="40" spans="1:22" x14ac:dyDescent="0.3">
      <c r="P40" s="194"/>
    </row>
    <row r="41" spans="1:22" x14ac:dyDescent="0.3">
      <c r="P41" s="194"/>
    </row>
  </sheetData>
  <mergeCells count="19">
    <mergeCell ref="M3:N3"/>
    <mergeCell ref="O3:O4"/>
    <mergeCell ref="P3:P4"/>
    <mergeCell ref="A21:B21"/>
    <mergeCell ref="A22:B22"/>
    <mergeCell ref="A24:B24"/>
    <mergeCell ref="J3:J4"/>
    <mergeCell ref="K3:L3"/>
    <mergeCell ref="A5:R5"/>
    <mergeCell ref="A2:A4"/>
    <mergeCell ref="B2:B4"/>
    <mergeCell ref="C2:C4"/>
    <mergeCell ref="D2:J2"/>
    <mergeCell ref="K2:P2"/>
    <mergeCell ref="Q2:R3"/>
    <mergeCell ref="D3:E3"/>
    <mergeCell ref="F3:G3"/>
    <mergeCell ref="H3:H4"/>
    <mergeCell ref="I3:I4"/>
  </mergeCells>
  <pageMargins left="0.51181102362204722" right="0.31496062992125984" top="0.74803149606299213" bottom="0.74803149606299213" header="0.31496062992125984" footer="0.31496062992125984"/>
  <pageSetup paperSize="9" scale="73" firstPageNumber="3" orientation="landscape" useFirstPageNumber="1" r:id="rId1"/>
  <headerFooter>
    <oddHeader>&amp;LAugstākās izglītības finansējums</oddHeader>
    <oddFooter>&amp;C&amp;P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53066"/>
  </sheetPr>
  <dimension ref="A1:V50"/>
  <sheetViews>
    <sheetView zoomScaleNormal="100" workbookViewId="0">
      <selection activeCell="B33" sqref="B33:C50"/>
    </sheetView>
  </sheetViews>
  <sheetFormatPr defaultColWidth="9.109375" defaultRowHeight="13.8" x14ac:dyDescent="0.3"/>
  <cols>
    <col min="1" max="1" width="6.6640625" style="2" customWidth="1"/>
    <col min="2" max="2" width="11.77734375" style="2" customWidth="1"/>
    <col min="3" max="4" width="12.44140625" style="2" customWidth="1"/>
    <col min="5" max="5" width="10.6640625" style="2" customWidth="1"/>
    <col min="6" max="6" width="11.33203125" style="2" customWidth="1"/>
    <col min="7" max="7" width="11.6640625" style="2" customWidth="1"/>
    <col min="8" max="8" width="13.109375" style="2" customWidth="1"/>
    <col min="9" max="9" width="9.77734375" style="2" customWidth="1"/>
    <col min="10" max="10" width="12.44140625" style="2" bestFit="1" customWidth="1"/>
    <col min="11" max="11" width="9.6640625" style="2" customWidth="1"/>
    <col min="12" max="12" width="9" style="2" customWidth="1"/>
    <col min="13" max="13" width="9.77734375" style="2" customWidth="1"/>
    <col min="14" max="14" width="8.33203125" style="2" customWidth="1"/>
    <col min="15" max="16" width="11.44140625" style="2" bestFit="1" customWidth="1"/>
    <col min="17" max="17" width="10.44140625" style="2" bestFit="1" customWidth="1"/>
    <col min="18" max="18" width="11.44140625" style="2" bestFit="1" customWidth="1"/>
    <col min="19" max="16384" width="9.109375" style="2"/>
  </cols>
  <sheetData>
    <row r="1" spans="1:19" ht="20.25" customHeight="1" x14ac:dyDescent="0.3">
      <c r="A1" s="383" t="s">
        <v>167</v>
      </c>
      <c r="B1" s="384"/>
      <c r="C1" s="384"/>
      <c r="D1" s="384"/>
      <c r="E1" s="384"/>
      <c r="F1" s="384"/>
      <c r="G1" s="384"/>
      <c r="H1" s="384"/>
      <c r="I1" s="384"/>
      <c r="J1" s="384"/>
      <c r="K1" s="384"/>
      <c r="L1" s="384"/>
      <c r="M1" s="384"/>
      <c r="N1" s="385"/>
    </row>
    <row r="2" spans="1:19" ht="19.5" customHeight="1" x14ac:dyDescent="0.3">
      <c r="A2" s="749" t="s">
        <v>0</v>
      </c>
      <c r="B2" s="785" t="s">
        <v>47</v>
      </c>
      <c r="C2" s="755" t="s">
        <v>2</v>
      </c>
      <c r="D2" s="786" t="s">
        <v>3</v>
      </c>
      <c r="E2" s="759"/>
      <c r="F2" s="759"/>
      <c r="G2" s="759"/>
      <c r="H2" s="759"/>
      <c r="I2" s="759"/>
      <c r="J2" s="787"/>
      <c r="K2" s="788" t="s">
        <v>4</v>
      </c>
      <c r="L2" s="764"/>
      <c r="M2" s="761" t="s">
        <v>5</v>
      </c>
      <c r="N2" s="764"/>
    </row>
    <row r="3" spans="1:19" ht="25.5" customHeight="1" x14ac:dyDescent="0.3">
      <c r="A3" s="750"/>
      <c r="B3" s="753"/>
      <c r="C3" s="756"/>
      <c r="D3" s="790" t="s">
        <v>6</v>
      </c>
      <c r="E3" s="744"/>
      <c r="F3" s="767" t="s">
        <v>7</v>
      </c>
      <c r="G3" s="768"/>
      <c r="H3" s="767" t="s">
        <v>8</v>
      </c>
      <c r="I3" s="767" t="s">
        <v>9</v>
      </c>
      <c r="J3" s="741" t="s">
        <v>46</v>
      </c>
      <c r="K3" s="789"/>
      <c r="L3" s="766"/>
      <c r="M3" s="789"/>
      <c r="N3" s="766"/>
    </row>
    <row r="4" spans="1:19" ht="33.75" customHeight="1" x14ac:dyDescent="0.3">
      <c r="A4" s="751"/>
      <c r="B4" s="754"/>
      <c r="C4" s="757"/>
      <c r="D4" s="49" t="s">
        <v>12</v>
      </c>
      <c r="E4" s="5" t="s">
        <v>13</v>
      </c>
      <c r="F4" s="5" t="s">
        <v>14</v>
      </c>
      <c r="G4" s="6" t="s">
        <v>15</v>
      </c>
      <c r="H4" s="769"/>
      <c r="I4" s="769"/>
      <c r="J4" s="742"/>
      <c r="K4" s="49" t="s">
        <v>12</v>
      </c>
      <c r="L4" s="7" t="s">
        <v>13</v>
      </c>
      <c r="M4" s="49" t="s">
        <v>12</v>
      </c>
      <c r="N4" s="7" t="s">
        <v>13</v>
      </c>
    </row>
    <row r="5" spans="1:19" ht="31.2" customHeight="1" x14ac:dyDescent="0.3">
      <c r="A5" s="777" t="s">
        <v>318</v>
      </c>
      <c r="B5" s="778"/>
      <c r="C5" s="778"/>
      <c r="D5" s="778"/>
      <c r="E5" s="778"/>
      <c r="F5" s="778"/>
      <c r="G5" s="778"/>
      <c r="H5" s="778"/>
      <c r="I5" s="778"/>
      <c r="J5" s="778"/>
      <c r="K5" s="778"/>
      <c r="L5" s="778"/>
      <c r="M5" s="778"/>
      <c r="N5" s="779"/>
      <c r="O5" s="349"/>
      <c r="P5" s="349"/>
    </row>
    <row r="6" spans="1:19" x14ac:dyDescent="0.3">
      <c r="A6" s="50">
        <v>1</v>
      </c>
      <c r="B6" s="51" t="s">
        <v>222</v>
      </c>
      <c r="C6" s="345">
        <v>3728612</v>
      </c>
      <c r="D6" s="291">
        <v>3369780</v>
      </c>
      <c r="E6" s="52">
        <f t="shared" ref="E6:E14" si="0">D6/C6</f>
        <v>0.90376257974817442</v>
      </c>
      <c r="F6" s="290">
        <v>2853992</v>
      </c>
      <c r="G6" s="290">
        <v>370792</v>
      </c>
      <c r="H6" s="290">
        <v>515788</v>
      </c>
      <c r="I6" s="290">
        <v>0</v>
      </c>
      <c r="J6" s="302">
        <v>0</v>
      </c>
      <c r="K6" s="290">
        <v>0</v>
      </c>
      <c r="L6" s="11">
        <f t="shared" ref="L6:L14" si="1">K6/C6</f>
        <v>0</v>
      </c>
      <c r="M6" s="290">
        <v>358832</v>
      </c>
      <c r="N6" s="53">
        <f t="shared" ref="N6:N14" si="2">M6/C6</f>
        <v>9.6237420251825606E-2</v>
      </c>
      <c r="O6" s="340"/>
      <c r="P6" s="340"/>
      <c r="Q6" s="30"/>
      <c r="R6" s="140"/>
    </row>
    <row r="7" spans="1:19" x14ac:dyDescent="0.3">
      <c r="A7" s="8">
        <v>2</v>
      </c>
      <c r="B7" s="9" t="s">
        <v>48</v>
      </c>
      <c r="C7" s="345">
        <v>1793100</v>
      </c>
      <c r="D7" s="291">
        <v>1658776</v>
      </c>
      <c r="E7" s="52">
        <f t="shared" si="0"/>
        <v>0.92508839440075852</v>
      </c>
      <c r="F7" s="290">
        <v>1466447</v>
      </c>
      <c r="G7" s="290">
        <v>0</v>
      </c>
      <c r="H7" s="290">
        <v>84731</v>
      </c>
      <c r="I7" s="290">
        <v>107598</v>
      </c>
      <c r="J7" s="302">
        <v>0</v>
      </c>
      <c r="K7" s="290">
        <v>0</v>
      </c>
      <c r="L7" s="11">
        <f t="shared" si="1"/>
        <v>0</v>
      </c>
      <c r="M7" s="290">
        <v>134324</v>
      </c>
      <c r="N7" s="53">
        <f t="shared" si="2"/>
        <v>7.4911605599241538E-2</v>
      </c>
      <c r="O7" s="340"/>
      <c r="P7" s="340"/>
      <c r="R7" s="140"/>
    </row>
    <row r="8" spans="1:19" x14ac:dyDescent="0.3">
      <c r="A8" s="8">
        <v>3</v>
      </c>
      <c r="B8" s="187" t="s">
        <v>49</v>
      </c>
      <c r="C8" s="345">
        <v>1860226</v>
      </c>
      <c r="D8" s="291">
        <v>1860226</v>
      </c>
      <c r="E8" s="52">
        <f t="shared" si="0"/>
        <v>1</v>
      </c>
      <c r="F8" s="290">
        <v>1610814</v>
      </c>
      <c r="G8" s="290">
        <v>37531</v>
      </c>
      <c r="H8" s="290">
        <v>141724</v>
      </c>
      <c r="I8" s="290">
        <v>10465</v>
      </c>
      <c r="J8" s="302">
        <v>97223</v>
      </c>
      <c r="K8" s="290">
        <v>0</v>
      </c>
      <c r="L8" s="11">
        <f t="shared" si="1"/>
        <v>0</v>
      </c>
      <c r="M8" s="290">
        <v>0</v>
      </c>
      <c r="N8" s="53">
        <f t="shared" si="2"/>
        <v>0</v>
      </c>
      <c r="O8" s="340"/>
      <c r="P8" s="340"/>
      <c r="R8" s="140"/>
    </row>
    <row r="9" spans="1:19" x14ac:dyDescent="0.3">
      <c r="A9" s="8">
        <v>4</v>
      </c>
      <c r="B9" s="9" t="s">
        <v>50</v>
      </c>
      <c r="C9" s="345">
        <v>407621</v>
      </c>
      <c r="D9" s="291">
        <v>367576</v>
      </c>
      <c r="E9" s="52">
        <f t="shared" si="0"/>
        <v>0.90175923222797649</v>
      </c>
      <c r="F9" s="290">
        <v>367294</v>
      </c>
      <c r="G9" s="290">
        <v>0</v>
      </c>
      <c r="H9" s="290">
        <v>282</v>
      </c>
      <c r="I9" s="290">
        <v>0</v>
      </c>
      <c r="J9" s="302">
        <v>0</v>
      </c>
      <c r="K9" s="290">
        <v>0</v>
      </c>
      <c r="L9" s="11">
        <f t="shared" si="1"/>
        <v>0</v>
      </c>
      <c r="M9" s="290">
        <v>40045</v>
      </c>
      <c r="N9" s="53">
        <f t="shared" si="2"/>
        <v>9.8240767772023521E-2</v>
      </c>
      <c r="O9" s="340"/>
      <c r="P9" s="340"/>
      <c r="R9" s="140"/>
    </row>
    <row r="10" spans="1:19" x14ac:dyDescent="0.3">
      <c r="A10" s="8">
        <v>5</v>
      </c>
      <c r="B10" s="9" t="s">
        <v>51</v>
      </c>
      <c r="C10" s="345">
        <v>1587666</v>
      </c>
      <c r="D10" s="291">
        <v>1585154</v>
      </c>
      <c r="E10" s="52">
        <f t="shared" si="0"/>
        <v>0.99841780324073204</v>
      </c>
      <c r="F10" s="290">
        <v>1367368</v>
      </c>
      <c r="G10" s="290">
        <v>26788</v>
      </c>
      <c r="H10" s="290">
        <v>157280</v>
      </c>
      <c r="I10" s="290">
        <v>0</v>
      </c>
      <c r="J10" s="302">
        <v>60506</v>
      </c>
      <c r="K10" s="290">
        <v>0</v>
      </c>
      <c r="L10" s="11">
        <f t="shared" si="1"/>
        <v>0</v>
      </c>
      <c r="M10" s="290">
        <v>2512</v>
      </c>
      <c r="N10" s="502">
        <f t="shared" si="2"/>
        <v>1.5821967592680073E-3</v>
      </c>
      <c r="O10" s="340"/>
      <c r="P10" s="340"/>
      <c r="R10" s="140"/>
    </row>
    <row r="11" spans="1:19" x14ac:dyDescent="0.3">
      <c r="A11" s="50">
        <v>6</v>
      </c>
      <c r="B11" s="51" t="s">
        <v>171</v>
      </c>
      <c r="C11" s="347">
        <v>404042</v>
      </c>
      <c r="D11" s="346">
        <v>404042</v>
      </c>
      <c r="E11" s="382">
        <f t="shared" si="0"/>
        <v>1</v>
      </c>
      <c r="F11" s="300">
        <v>370132</v>
      </c>
      <c r="G11" s="300">
        <v>0</v>
      </c>
      <c r="H11" s="300">
        <v>27999</v>
      </c>
      <c r="I11" s="300">
        <v>0</v>
      </c>
      <c r="J11" s="301">
        <v>5911</v>
      </c>
      <c r="K11" s="300">
        <v>0</v>
      </c>
      <c r="L11" s="58">
        <f t="shared" si="1"/>
        <v>0</v>
      </c>
      <c r="M11" s="300">
        <v>0</v>
      </c>
      <c r="N11" s="53">
        <f t="shared" si="2"/>
        <v>0</v>
      </c>
      <c r="O11" s="340"/>
      <c r="P11" s="340"/>
      <c r="R11" s="140"/>
    </row>
    <row r="12" spans="1:19" x14ac:dyDescent="0.3">
      <c r="A12" s="8">
        <v>7</v>
      </c>
      <c r="B12" s="9" t="s">
        <v>52</v>
      </c>
      <c r="C12" s="345">
        <v>1055806</v>
      </c>
      <c r="D12" s="291">
        <v>1055806</v>
      </c>
      <c r="E12" s="52">
        <f t="shared" si="0"/>
        <v>1</v>
      </c>
      <c r="F12" s="290">
        <v>957573</v>
      </c>
      <c r="G12" s="290">
        <v>15488</v>
      </c>
      <c r="H12" s="290">
        <v>98233</v>
      </c>
      <c r="I12" s="290">
        <v>0</v>
      </c>
      <c r="J12" s="302">
        <v>0</v>
      </c>
      <c r="K12" s="290">
        <v>0</v>
      </c>
      <c r="L12" s="11">
        <f t="shared" si="1"/>
        <v>0</v>
      </c>
      <c r="M12" s="290">
        <v>0</v>
      </c>
      <c r="N12" s="53">
        <f t="shared" si="2"/>
        <v>0</v>
      </c>
      <c r="O12" s="340"/>
      <c r="P12" s="340"/>
      <c r="R12" s="140"/>
    </row>
    <row r="13" spans="1:19" x14ac:dyDescent="0.3">
      <c r="A13" s="50">
        <v>8</v>
      </c>
      <c r="B13" s="9" t="s">
        <v>53</v>
      </c>
      <c r="C13" s="345">
        <v>1118702</v>
      </c>
      <c r="D13" s="291">
        <v>1064799</v>
      </c>
      <c r="E13" s="52">
        <f t="shared" si="0"/>
        <v>0.95181648017076936</v>
      </c>
      <c r="F13" s="290">
        <v>877872</v>
      </c>
      <c r="G13" s="290">
        <v>4984</v>
      </c>
      <c r="H13" s="290">
        <v>87292</v>
      </c>
      <c r="I13" s="290">
        <v>99635</v>
      </c>
      <c r="J13" s="290">
        <v>0</v>
      </c>
      <c r="K13" s="346">
        <v>0</v>
      </c>
      <c r="L13" s="11">
        <f t="shared" si="1"/>
        <v>0</v>
      </c>
      <c r="M13" s="290">
        <v>53903</v>
      </c>
      <c r="N13" s="53">
        <f t="shared" si="2"/>
        <v>4.8183519829230664E-2</v>
      </c>
      <c r="O13" s="340"/>
      <c r="P13" s="340"/>
      <c r="R13" s="140"/>
    </row>
    <row r="14" spans="1:19" ht="27.75" customHeight="1" x14ac:dyDescent="0.3">
      <c r="A14" s="780" t="s">
        <v>54</v>
      </c>
      <c r="B14" s="781"/>
      <c r="C14" s="16">
        <f>SUM(C6:C13)</f>
        <v>11955775</v>
      </c>
      <c r="D14" s="17">
        <f>SUM(D6:D13)</f>
        <v>11366159</v>
      </c>
      <c r="E14" s="54">
        <f t="shared" si="0"/>
        <v>0.95068358178369872</v>
      </c>
      <c r="F14" s="55">
        <f t="shared" ref="F14:K14" si="3">SUM(F6:F13)</f>
        <v>9871492</v>
      </c>
      <c r="G14" s="55">
        <f t="shared" si="3"/>
        <v>455583</v>
      </c>
      <c r="H14" s="55">
        <f t="shared" si="3"/>
        <v>1113329</v>
      </c>
      <c r="I14" s="55">
        <f t="shared" si="3"/>
        <v>217698</v>
      </c>
      <c r="J14" s="19">
        <f t="shared" si="3"/>
        <v>163640</v>
      </c>
      <c r="K14" s="56">
        <f t="shared" si="3"/>
        <v>0</v>
      </c>
      <c r="L14" s="57">
        <f t="shared" si="1"/>
        <v>0</v>
      </c>
      <c r="M14" s="56">
        <f>SUM(M6:M13)</f>
        <v>589616</v>
      </c>
      <c r="N14" s="57">
        <f t="shared" si="2"/>
        <v>4.9316418216301325E-2</v>
      </c>
      <c r="O14" s="339"/>
      <c r="P14" s="340"/>
      <c r="R14" s="140"/>
      <c r="S14" s="30"/>
    </row>
    <row r="15" spans="1:19" ht="31.2" customHeight="1" x14ac:dyDescent="0.3">
      <c r="A15" s="782" t="s">
        <v>55</v>
      </c>
      <c r="B15" s="783"/>
      <c r="C15" s="783"/>
      <c r="D15" s="783"/>
      <c r="E15" s="783"/>
      <c r="F15" s="783"/>
      <c r="G15" s="783"/>
      <c r="H15" s="783"/>
      <c r="I15" s="783"/>
      <c r="J15" s="783"/>
      <c r="K15" s="783"/>
      <c r="L15" s="783"/>
      <c r="M15" s="783"/>
      <c r="N15" s="784"/>
      <c r="O15" s="349"/>
      <c r="P15" s="349"/>
      <c r="R15" s="140"/>
    </row>
    <row r="16" spans="1:19" x14ac:dyDescent="0.3">
      <c r="A16" s="50">
        <v>1</v>
      </c>
      <c r="B16" s="51" t="s">
        <v>56</v>
      </c>
      <c r="C16" s="347">
        <v>1289561</v>
      </c>
      <c r="D16" s="300">
        <v>1289561</v>
      </c>
      <c r="E16" s="712">
        <f>D16/C16</f>
        <v>1</v>
      </c>
      <c r="F16" s="300">
        <v>1172102</v>
      </c>
      <c r="G16" s="300">
        <v>13468</v>
      </c>
      <c r="H16" s="300">
        <v>90045</v>
      </c>
      <c r="I16" s="300">
        <v>26634</v>
      </c>
      <c r="J16" s="301">
        <v>780</v>
      </c>
      <c r="K16" s="300">
        <v>0</v>
      </c>
      <c r="L16" s="58">
        <f t="shared" ref="L16:L25" si="4">K16/C16</f>
        <v>0</v>
      </c>
      <c r="M16" s="300">
        <v>0</v>
      </c>
      <c r="N16" s="58">
        <f t="shared" ref="N16:N23" si="5">M16/C16</f>
        <v>0</v>
      </c>
      <c r="O16" s="340"/>
      <c r="P16" s="340"/>
      <c r="R16" s="140"/>
    </row>
    <row r="17" spans="1:22" x14ac:dyDescent="0.3">
      <c r="A17" s="8">
        <v>2</v>
      </c>
      <c r="B17" s="9" t="s">
        <v>57</v>
      </c>
      <c r="C17" s="345">
        <v>1786781</v>
      </c>
      <c r="D17" s="290">
        <v>1786781</v>
      </c>
      <c r="E17" s="712">
        <f>D17/C17</f>
        <v>1</v>
      </c>
      <c r="F17" s="290">
        <v>1701815</v>
      </c>
      <c r="G17" s="290">
        <v>0</v>
      </c>
      <c r="H17" s="290">
        <v>53091</v>
      </c>
      <c r="I17" s="290">
        <v>31875</v>
      </c>
      <c r="J17" s="302">
        <v>0</v>
      </c>
      <c r="K17" s="290">
        <v>0</v>
      </c>
      <c r="L17" s="58">
        <f t="shared" si="4"/>
        <v>0</v>
      </c>
      <c r="M17" s="290">
        <v>0</v>
      </c>
      <c r="N17" s="58">
        <f t="shared" si="5"/>
        <v>0</v>
      </c>
      <c r="O17" s="340"/>
      <c r="P17" s="340"/>
      <c r="R17" s="140"/>
    </row>
    <row r="18" spans="1:22" x14ac:dyDescent="0.3">
      <c r="A18" s="8">
        <v>3</v>
      </c>
      <c r="B18" s="9" t="s">
        <v>58</v>
      </c>
      <c r="C18" s="345">
        <v>908016.86</v>
      </c>
      <c r="D18" s="290">
        <v>908016.86</v>
      </c>
      <c r="E18" s="712">
        <f>D18/C18</f>
        <v>1</v>
      </c>
      <c r="F18" s="290">
        <v>434046</v>
      </c>
      <c r="G18" s="290">
        <v>1200</v>
      </c>
      <c r="H18" s="290">
        <v>451005.35</v>
      </c>
      <c r="I18" s="290">
        <v>0</v>
      </c>
      <c r="J18" s="302">
        <v>22965.51</v>
      </c>
      <c r="K18" s="290">
        <v>0</v>
      </c>
      <c r="L18" s="58">
        <f t="shared" si="4"/>
        <v>0</v>
      </c>
      <c r="M18" s="290">
        <v>0</v>
      </c>
      <c r="N18" s="58">
        <f t="shared" si="5"/>
        <v>0</v>
      </c>
      <c r="O18" s="340"/>
      <c r="P18" s="340"/>
      <c r="R18" s="140"/>
    </row>
    <row r="19" spans="1:22" x14ac:dyDescent="0.3">
      <c r="A19" s="50">
        <v>4</v>
      </c>
      <c r="B19" s="187" t="s">
        <v>59</v>
      </c>
      <c r="C19" s="348">
        <v>1710338</v>
      </c>
      <c r="D19" s="293">
        <f>SUM(F19,H19,J19)</f>
        <v>1710338</v>
      </c>
      <c r="E19" s="713">
        <f>D19/C19</f>
        <v>1</v>
      </c>
      <c r="F19" s="293">
        <v>1704719</v>
      </c>
      <c r="G19" s="293">
        <v>0</v>
      </c>
      <c r="H19" s="293">
        <v>0</v>
      </c>
      <c r="I19" s="293">
        <v>0</v>
      </c>
      <c r="J19" s="314">
        <v>5619</v>
      </c>
      <c r="K19" s="293">
        <v>0</v>
      </c>
      <c r="L19" s="286">
        <f t="shared" si="4"/>
        <v>0</v>
      </c>
      <c r="M19" s="293">
        <v>0</v>
      </c>
      <c r="N19" s="286">
        <f t="shared" si="5"/>
        <v>0</v>
      </c>
      <c r="O19" s="340"/>
      <c r="P19" s="340"/>
      <c r="R19" s="140"/>
    </row>
    <row r="20" spans="1:22" x14ac:dyDescent="0.3">
      <c r="A20" s="8">
        <v>5</v>
      </c>
      <c r="B20" s="9" t="s">
        <v>60</v>
      </c>
      <c r="C20" s="345">
        <v>327084</v>
      </c>
      <c r="D20" s="290">
        <v>327084</v>
      </c>
      <c r="E20" s="712">
        <f t="shared" ref="E20:E24" si="6">D20/C20</f>
        <v>1</v>
      </c>
      <c r="F20" s="290">
        <v>253338</v>
      </c>
      <c r="G20" s="290">
        <v>0</v>
      </c>
      <c r="H20" s="290">
        <v>32200</v>
      </c>
      <c r="I20" s="290">
        <v>0</v>
      </c>
      <c r="J20" s="302">
        <v>41546</v>
      </c>
      <c r="K20" s="290">
        <v>0</v>
      </c>
      <c r="L20" s="58">
        <f t="shared" si="4"/>
        <v>0</v>
      </c>
      <c r="M20" s="290">
        <v>0</v>
      </c>
      <c r="N20" s="58">
        <f t="shared" si="5"/>
        <v>0</v>
      </c>
      <c r="O20" s="340"/>
      <c r="P20" s="340"/>
      <c r="R20" s="140"/>
    </row>
    <row r="21" spans="1:22" x14ac:dyDescent="0.3">
      <c r="A21" s="50">
        <v>6</v>
      </c>
      <c r="B21" s="9" t="s">
        <v>61</v>
      </c>
      <c r="C21" s="345">
        <v>847984</v>
      </c>
      <c r="D21" s="290">
        <v>847984</v>
      </c>
      <c r="E21" s="712">
        <f t="shared" si="6"/>
        <v>1</v>
      </c>
      <c r="F21" s="290">
        <v>844099</v>
      </c>
      <c r="G21" s="290">
        <v>0</v>
      </c>
      <c r="H21" s="290">
        <v>3885</v>
      </c>
      <c r="I21" s="290">
        <v>0</v>
      </c>
      <c r="J21" s="302">
        <v>0</v>
      </c>
      <c r="K21" s="290">
        <v>0</v>
      </c>
      <c r="L21" s="58">
        <f t="shared" si="4"/>
        <v>0</v>
      </c>
      <c r="M21" s="290">
        <v>0</v>
      </c>
      <c r="N21" s="58">
        <f t="shared" si="5"/>
        <v>0</v>
      </c>
      <c r="O21" s="340"/>
      <c r="P21" s="340"/>
      <c r="R21" s="140"/>
    </row>
    <row r="22" spans="1:22" x14ac:dyDescent="0.3">
      <c r="A22" s="8">
        <v>7</v>
      </c>
      <c r="B22" s="9" t="s">
        <v>62</v>
      </c>
      <c r="C22" s="345">
        <v>4488878</v>
      </c>
      <c r="D22" s="290">
        <v>4424929</v>
      </c>
      <c r="E22" s="712">
        <f t="shared" si="6"/>
        <v>0.98575390108619565</v>
      </c>
      <c r="F22" s="290">
        <v>4368316</v>
      </c>
      <c r="G22" s="290">
        <v>0</v>
      </c>
      <c r="H22" s="290">
        <v>0</v>
      </c>
      <c r="I22" s="290">
        <v>18228</v>
      </c>
      <c r="J22" s="302">
        <v>38385</v>
      </c>
      <c r="K22" s="290">
        <v>0</v>
      </c>
      <c r="L22" s="58">
        <f t="shared" si="4"/>
        <v>0</v>
      </c>
      <c r="M22" s="290">
        <v>63949</v>
      </c>
      <c r="N22" s="58">
        <f t="shared" si="5"/>
        <v>1.4246098913804297E-2</v>
      </c>
      <c r="O22" s="340"/>
      <c r="P22" s="340"/>
      <c r="R22" s="140"/>
    </row>
    <row r="23" spans="1:22" x14ac:dyDescent="0.3">
      <c r="A23" s="8">
        <v>8</v>
      </c>
      <c r="B23" s="9" t="s">
        <v>63</v>
      </c>
      <c r="C23" s="345">
        <v>5164807</v>
      </c>
      <c r="D23" s="290">
        <v>5159606</v>
      </c>
      <c r="E23" s="712">
        <f t="shared" si="6"/>
        <v>0.99899299238093509</v>
      </c>
      <c r="F23" s="290">
        <v>5140809</v>
      </c>
      <c r="G23" s="290">
        <v>0</v>
      </c>
      <c r="H23" s="290">
        <v>0</v>
      </c>
      <c r="I23" s="290">
        <v>0</v>
      </c>
      <c r="J23" s="302">
        <v>18797</v>
      </c>
      <c r="K23" s="290">
        <v>0</v>
      </c>
      <c r="L23" s="58">
        <f t="shared" si="4"/>
        <v>0</v>
      </c>
      <c r="M23" s="290">
        <v>5201</v>
      </c>
      <c r="N23" s="284">
        <f t="shared" si="5"/>
        <v>1.0070076190649524E-3</v>
      </c>
      <c r="O23" s="340"/>
      <c r="P23" s="340"/>
      <c r="R23" s="140"/>
    </row>
    <row r="24" spans="1:22" ht="23.25" customHeight="1" x14ac:dyDescent="0.3">
      <c r="A24" s="780" t="s">
        <v>64</v>
      </c>
      <c r="B24" s="781"/>
      <c r="C24" s="374">
        <f>SUM(C16:C23)</f>
        <v>16523449.859999999</v>
      </c>
      <c r="D24" s="375">
        <f>SUM(D16:D23)</f>
        <v>16454299.859999999</v>
      </c>
      <c r="E24" s="59">
        <f t="shared" si="6"/>
        <v>0.99581503859146281</v>
      </c>
      <c r="F24" s="376">
        <f t="shared" ref="F24:K24" si="7">SUM(F16:F23)</f>
        <v>15619244</v>
      </c>
      <c r="G24" s="376">
        <f t="shared" si="7"/>
        <v>14668</v>
      </c>
      <c r="H24" s="376">
        <f t="shared" si="7"/>
        <v>630226.35</v>
      </c>
      <c r="I24" s="376">
        <f t="shared" si="7"/>
        <v>76737</v>
      </c>
      <c r="J24" s="377">
        <f t="shared" si="7"/>
        <v>128092.51</v>
      </c>
      <c r="K24" s="375">
        <f t="shared" si="7"/>
        <v>0</v>
      </c>
      <c r="L24" s="92">
        <f t="shared" si="4"/>
        <v>0</v>
      </c>
      <c r="M24" s="375">
        <f>SUM(M16:M23)</f>
        <v>69150</v>
      </c>
      <c r="N24" s="289">
        <f>M24/C24</f>
        <v>4.1849614085372362E-3</v>
      </c>
      <c r="O24" s="30"/>
      <c r="P24" s="30"/>
      <c r="R24" s="140"/>
    </row>
    <row r="25" spans="1:22" ht="43.8" customHeight="1" x14ac:dyDescent="0.3">
      <c r="A25" s="775" t="s">
        <v>65</v>
      </c>
      <c r="B25" s="776"/>
      <c r="C25" s="653">
        <f>SUM(C14,C24)</f>
        <v>28479224.859999999</v>
      </c>
      <c r="D25" s="654">
        <f>SUM(D14,D24)</f>
        <v>27820458.859999999</v>
      </c>
      <c r="E25" s="655">
        <f>D25/C25</f>
        <v>0.97686854177954618</v>
      </c>
      <c r="F25" s="656">
        <f t="shared" ref="F25:K25" si="8">SUM(F14,F24)</f>
        <v>25490736</v>
      </c>
      <c r="G25" s="656">
        <f t="shared" si="8"/>
        <v>470251</v>
      </c>
      <c r="H25" s="656">
        <f t="shared" si="8"/>
        <v>1743555.35</v>
      </c>
      <c r="I25" s="656">
        <f t="shared" si="8"/>
        <v>294435</v>
      </c>
      <c r="J25" s="657">
        <f t="shared" si="8"/>
        <v>291732.51</v>
      </c>
      <c r="K25" s="654">
        <f t="shared" si="8"/>
        <v>0</v>
      </c>
      <c r="L25" s="658">
        <f t="shared" si="4"/>
        <v>0</v>
      </c>
      <c r="M25" s="654">
        <f>SUM(M14,M24)</f>
        <v>658766</v>
      </c>
      <c r="N25" s="659">
        <f>M25/C25</f>
        <v>2.3131458220453829E-2</v>
      </c>
      <c r="O25" s="60"/>
      <c r="P25" s="30"/>
      <c r="R25" s="140"/>
      <c r="S25" s="30"/>
      <c r="T25" s="30"/>
    </row>
    <row r="26" spans="1:22" ht="40.200000000000003" customHeight="1" x14ac:dyDescent="0.3">
      <c r="A26" s="773" t="s">
        <v>265</v>
      </c>
      <c r="B26" s="774"/>
      <c r="C26" s="660">
        <v>6817329</v>
      </c>
      <c r="D26" s="661">
        <v>6362297</v>
      </c>
      <c r="E26" s="662">
        <f>D26/C26</f>
        <v>0.93325362469671036</v>
      </c>
      <c r="F26" s="663">
        <v>360909</v>
      </c>
      <c r="G26" s="664">
        <v>360909</v>
      </c>
      <c r="H26" s="665">
        <v>5918458</v>
      </c>
      <c r="I26" s="665">
        <v>0</v>
      </c>
      <c r="J26" s="666">
        <v>82930</v>
      </c>
      <c r="K26" s="667">
        <v>10082</v>
      </c>
      <c r="L26" s="668">
        <f>K26/C26</f>
        <v>1.4788783114325272E-3</v>
      </c>
      <c r="M26" s="669">
        <v>444950</v>
      </c>
      <c r="N26" s="670">
        <f>M26/C26</f>
        <v>6.5267496991857077E-2</v>
      </c>
      <c r="O26" s="60"/>
      <c r="P26" s="30"/>
      <c r="R26" s="140"/>
    </row>
    <row r="27" spans="1:22" s="26" customFormat="1" ht="12" customHeight="1" x14ac:dyDescent="0.3">
      <c r="A27" s="23"/>
      <c r="B27" s="23"/>
      <c r="C27" s="380"/>
      <c r="D27" s="381"/>
      <c r="E27" s="25"/>
      <c r="F27" s="24"/>
      <c r="G27" s="24"/>
      <c r="H27" s="24"/>
      <c r="I27" s="24"/>
      <c r="J27" s="24"/>
      <c r="K27" s="24"/>
      <c r="L27" s="24"/>
      <c r="M27" s="378"/>
      <c r="N27" s="25"/>
    </row>
    <row r="28" spans="1:22" s="26" customFormat="1" ht="34.5" customHeight="1" x14ac:dyDescent="0.3">
      <c r="A28" s="739" t="s">
        <v>66</v>
      </c>
      <c r="B28" s="740"/>
      <c r="C28" s="379">
        <f>SUM(C25:C26)</f>
        <v>35296553.859999999</v>
      </c>
      <c r="D28" s="379">
        <f>SUM(D25:D26)</f>
        <v>34182755.859999999</v>
      </c>
      <c r="E28" s="28">
        <f>D28/C28</f>
        <v>0.96844456814629098</v>
      </c>
      <c r="F28" s="27">
        <f>SUM(F25:F26)</f>
        <v>25851645</v>
      </c>
      <c r="G28" s="27">
        <f t="shared" ref="G28:K28" si="9">SUM(G25:G26)</f>
        <v>831160</v>
      </c>
      <c r="H28" s="27">
        <f t="shared" si="9"/>
        <v>7662013.3499999996</v>
      </c>
      <c r="I28" s="27">
        <f t="shared" si="9"/>
        <v>294435</v>
      </c>
      <c r="J28" s="27">
        <f t="shared" si="9"/>
        <v>374662.51</v>
      </c>
      <c r="K28" s="27">
        <f t="shared" si="9"/>
        <v>10082</v>
      </c>
      <c r="L28" s="671">
        <f>K28/C28</f>
        <v>2.8563695028101536E-4</v>
      </c>
      <c r="M28" s="27">
        <f>SUM(M25:M26)</f>
        <v>1103716</v>
      </c>
      <c r="N28" s="28">
        <f>M28/C28</f>
        <v>3.1269794903428003E-2</v>
      </c>
      <c r="O28" s="61"/>
    </row>
    <row r="29" spans="1:22" x14ac:dyDescent="0.3">
      <c r="A29" s="29"/>
      <c r="F29" s="62"/>
      <c r="G29" s="62"/>
      <c r="H29" s="62"/>
      <c r="I29" s="62"/>
      <c r="J29" s="62"/>
      <c r="K29" s="62"/>
      <c r="L29" s="62"/>
      <c r="M29" s="62"/>
      <c r="O29" s="26"/>
      <c r="P29" s="63"/>
      <c r="Q29" s="64"/>
      <c r="R29" s="64"/>
      <c r="S29" s="64"/>
      <c r="T29" s="64"/>
      <c r="U29" s="64"/>
      <c r="V29" s="64"/>
    </row>
    <row r="30" spans="1:22" ht="34.950000000000003" customHeight="1" x14ac:dyDescent="0.3">
      <c r="A30" s="724" t="s">
        <v>263</v>
      </c>
      <c r="B30" s="724"/>
      <c r="C30" s="724"/>
      <c r="D30" s="724"/>
      <c r="E30" s="724"/>
      <c r="F30" s="724"/>
      <c r="G30" s="724"/>
      <c r="H30" s="360"/>
      <c r="I30" s="360"/>
      <c r="J30" s="360"/>
      <c r="K30" s="360"/>
      <c r="L30" s="361"/>
      <c r="M30" s="360"/>
      <c r="N30" s="339"/>
      <c r="O30" s="369"/>
      <c r="P30" s="370"/>
      <c r="Q30" s="63"/>
      <c r="R30" s="63"/>
      <c r="S30" s="64"/>
      <c r="T30" s="64"/>
      <c r="U30" s="64"/>
      <c r="V30" s="64"/>
    </row>
    <row r="31" spans="1:22" ht="15" customHeight="1" x14ac:dyDescent="0.3">
      <c r="A31" s="371"/>
      <c r="B31" s="371"/>
      <c r="C31" s="371"/>
      <c r="D31" s="371"/>
      <c r="E31" s="371"/>
      <c r="F31" s="371"/>
      <c r="G31" s="371"/>
      <c r="H31" s="371"/>
      <c r="I31" s="371"/>
      <c r="J31" s="371"/>
      <c r="K31" s="371"/>
      <c r="L31" s="371"/>
      <c r="M31" s="371"/>
      <c r="N31" s="371"/>
      <c r="O31" s="369"/>
      <c r="P31" s="339"/>
    </row>
    <row r="32" spans="1:22" x14ac:dyDescent="0.3">
      <c r="A32" s="371"/>
      <c r="B32" s="371"/>
      <c r="C32" s="371"/>
      <c r="D32" s="472"/>
      <c r="E32" s="362"/>
      <c r="F32" s="371"/>
      <c r="G32" s="371"/>
      <c r="H32" s="371"/>
      <c r="I32" s="371"/>
      <c r="J32" s="371"/>
      <c r="K32" s="371"/>
      <c r="L32" s="371"/>
      <c r="M32" s="371"/>
      <c r="N32" s="371"/>
      <c r="O32" s="339"/>
      <c r="P32" s="339"/>
    </row>
    <row r="33" spans="1:18" ht="15.6" x14ac:dyDescent="0.3">
      <c r="A33" s="199"/>
      <c r="B33" s="336"/>
      <c r="C33" s="702"/>
      <c r="D33" s="471"/>
      <c r="E33" s="199"/>
      <c r="F33" s="199"/>
      <c r="G33" s="199"/>
      <c r="H33" s="471"/>
      <c r="I33" s="199"/>
      <c r="J33" s="199"/>
      <c r="K33" s="199"/>
      <c r="L33" s="199"/>
      <c r="M33" s="199"/>
      <c r="N33" s="199"/>
      <c r="O33" s="349"/>
      <c r="P33" s="349"/>
      <c r="Q33" s="199"/>
      <c r="R33" s="199"/>
    </row>
    <row r="34" spans="1:18" ht="15.6" x14ac:dyDescent="0.3">
      <c r="A34" s="372"/>
      <c r="B34" s="336"/>
      <c r="C34" s="702"/>
      <c r="D34" s="363"/>
      <c r="E34" s="364"/>
      <c r="F34" s="363"/>
      <c r="G34" s="363"/>
      <c r="H34" s="363"/>
      <c r="I34" s="363"/>
      <c r="J34" s="364"/>
      <c r="K34" s="363"/>
      <c r="L34" s="364"/>
      <c r="M34" s="363"/>
      <c r="N34" s="364"/>
      <c r="O34" s="365"/>
      <c r="P34" s="198"/>
      <c r="Q34" s="190"/>
      <c r="R34" s="192"/>
    </row>
    <row r="35" spans="1:18" ht="15.6" x14ac:dyDescent="0.3">
      <c r="A35" s="372"/>
      <c r="B35" s="339"/>
      <c r="C35" s="702"/>
      <c r="D35" s="363"/>
      <c r="E35" s="364"/>
      <c r="F35" s="363"/>
      <c r="G35" s="363"/>
      <c r="H35" s="363"/>
      <c r="I35" s="363"/>
      <c r="J35" s="366"/>
      <c r="K35" s="363"/>
      <c r="L35" s="364"/>
      <c r="M35" s="363"/>
      <c r="N35" s="364"/>
      <c r="O35" s="365"/>
      <c r="P35" s="198"/>
      <c r="Q35" s="190"/>
      <c r="R35" s="192"/>
    </row>
    <row r="36" spans="1:18" ht="15.6" x14ac:dyDescent="0.3">
      <c r="A36" s="372"/>
      <c r="B36" s="336"/>
      <c r="C36" s="702"/>
      <c r="D36" s="363"/>
      <c r="E36" s="364"/>
      <c r="F36" s="363"/>
      <c r="G36" s="363"/>
      <c r="H36" s="363"/>
      <c r="I36" s="363"/>
      <c r="J36" s="367"/>
      <c r="K36" s="363"/>
      <c r="L36" s="364"/>
      <c r="M36" s="363"/>
      <c r="N36" s="364"/>
      <c r="O36" s="365"/>
      <c r="P36" s="198"/>
      <c r="Q36" s="190"/>
      <c r="R36" s="192"/>
    </row>
    <row r="37" spans="1:18" ht="15.6" x14ac:dyDescent="0.3">
      <c r="A37" s="372"/>
      <c r="B37" s="336"/>
      <c r="C37" s="702"/>
      <c r="D37" s="363"/>
      <c r="E37" s="364"/>
      <c r="F37" s="363"/>
      <c r="G37" s="363"/>
      <c r="H37" s="363"/>
      <c r="I37" s="363"/>
      <c r="J37" s="368"/>
      <c r="K37" s="363"/>
      <c r="L37" s="364"/>
      <c r="M37" s="363"/>
      <c r="N37" s="364"/>
      <c r="O37" s="365"/>
      <c r="P37" s="198"/>
      <c r="Q37" s="190"/>
      <c r="R37" s="192"/>
    </row>
    <row r="38" spans="1:18" ht="15.6" x14ac:dyDescent="0.3">
      <c r="A38" s="372"/>
      <c r="B38" s="336"/>
      <c r="C38" s="702"/>
      <c r="D38" s="363"/>
      <c r="E38" s="364"/>
      <c r="F38" s="363"/>
      <c r="G38" s="363"/>
      <c r="H38" s="363"/>
      <c r="I38" s="363"/>
      <c r="J38" s="367"/>
      <c r="K38" s="363"/>
      <c r="L38" s="364"/>
      <c r="M38" s="363"/>
      <c r="N38" s="364"/>
      <c r="O38" s="365"/>
      <c r="P38" s="198"/>
      <c r="Q38" s="190"/>
      <c r="R38" s="192"/>
    </row>
    <row r="39" spans="1:18" ht="15.6" x14ac:dyDescent="0.3">
      <c r="A39" s="372"/>
      <c r="B39" s="336"/>
      <c r="C39" s="702"/>
      <c r="D39" s="363"/>
      <c r="E39" s="364"/>
      <c r="F39" s="363"/>
      <c r="G39" s="363"/>
      <c r="H39" s="363"/>
      <c r="I39" s="363"/>
      <c r="J39" s="364"/>
      <c r="K39" s="363"/>
      <c r="L39" s="364"/>
      <c r="M39" s="363"/>
      <c r="N39" s="364"/>
      <c r="O39" s="365"/>
      <c r="P39" s="198"/>
      <c r="Q39" s="190"/>
      <c r="R39" s="192"/>
    </row>
    <row r="40" spans="1:18" ht="15.6" x14ac:dyDescent="0.3">
      <c r="A40" s="372"/>
      <c r="B40" s="336"/>
      <c r="C40" s="702"/>
      <c r="D40" s="363"/>
      <c r="E40" s="364"/>
      <c r="F40" s="363"/>
      <c r="G40" s="363"/>
      <c r="H40" s="363"/>
      <c r="I40" s="363"/>
      <c r="J40" s="366"/>
      <c r="K40" s="363"/>
      <c r="L40" s="364"/>
      <c r="M40" s="363"/>
      <c r="N40" s="364"/>
      <c r="O40" s="365"/>
      <c r="P40" s="198"/>
      <c r="Q40" s="190"/>
      <c r="R40" s="192"/>
    </row>
    <row r="41" spans="1:18" x14ac:dyDescent="0.3">
      <c r="A41" s="372"/>
      <c r="B41" s="373"/>
      <c r="C41" s="363"/>
      <c r="D41" s="363"/>
      <c r="E41" s="364"/>
      <c r="F41" s="363"/>
      <c r="G41" s="363"/>
      <c r="H41" s="363"/>
      <c r="I41" s="363"/>
      <c r="J41" s="364"/>
      <c r="K41" s="363"/>
      <c r="L41" s="364"/>
      <c r="M41" s="363"/>
      <c r="N41" s="364"/>
      <c r="O41" s="365"/>
      <c r="P41" s="198"/>
      <c r="Q41" s="190"/>
      <c r="R41" s="192"/>
    </row>
    <row r="42" spans="1:18" x14ac:dyDescent="0.3">
      <c r="B42" s="336"/>
      <c r="C42" s="714"/>
    </row>
    <row r="43" spans="1:18" x14ac:dyDescent="0.3">
      <c r="B43" s="336"/>
      <c r="C43" s="714"/>
    </row>
    <row r="44" spans="1:18" x14ac:dyDescent="0.3">
      <c r="B44" s="336"/>
      <c r="C44" s="714"/>
      <c r="F44" s="22"/>
    </row>
    <row r="45" spans="1:18" x14ac:dyDescent="0.3">
      <c r="B45" s="339"/>
      <c r="C45" s="714"/>
      <c r="F45" s="30"/>
    </row>
    <row r="46" spans="1:18" x14ac:dyDescent="0.3">
      <c r="B46" s="336"/>
      <c r="C46" s="714"/>
    </row>
    <row r="47" spans="1:18" x14ac:dyDescent="0.3">
      <c r="B47" s="336"/>
      <c r="C47" s="714"/>
    </row>
    <row r="48" spans="1:18" x14ac:dyDescent="0.3">
      <c r="B48" s="336"/>
      <c r="C48" s="714"/>
    </row>
    <row r="49" spans="2:3" x14ac:dyDescent="0.3">
      <c r="B49" s="336"/>
      <c r="C49" s="714"/>
    </row>
    <row r="50" spans="2:3" x14ac:dyDescent="0.3">
      <c r="B50" s="336"/>
      <c r="C50" s="336"/>
    </row>
  </sheetData>
  <mergeCells count="19">
    <mergeCell ref="J3:J4"/>
    <mergeCell ref="A5:N5"/>
    <mergeCell ref="A14:B14"/>
    <mergeCell ref="A15:N15"/>
    <mergeCell ref="A24:B24"/>
    <mergeCell ref="A2:A4"/>
    <mergeCell ref="B2:B4"/>
    <mergeCell ref="C2:C4"/>
    <mergeCell ref="D2:J2"/>
    <mergeCell ref="K2:L3"/>
    <mergeCell ref="M2:N3"/>
    <mergeCell ref="D3:E3"/>
    <mergeCell ref="F3:G3"/>
    <mergeCell ref="H3:H4"/>
    <mergeCell ref="I3:I4"/>
    <mergeCell ref="A30:G30"/>
    <mergeCell ref="A26:B26"/>
    <mergeCell ref="A28:B28"/>
    <mergeCell ref="A25:B25"/>
  </mergeCells>
  <pageMargins left="0.51181102362204722" right="0.31496062992125984" top="0.74803149606299213" bottom="0.74803149606299213" header="0.31496062992125984" footer="0.31496062992125984"/>
  <pageSetup paperSize="9" scale="95" firstPageNumber="3" orientation="landscape" useFirstPageNumber="1" r:id="rId1"/>
  <headerFooter>
    <oddHeader>&amp;LAugstākās izglītības finansējums</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53066"/>
  </sheetPr>
  <dimension ref="A1:J22"/>
  <sheetViews>
    <sheetView workbookViewId="0">
      <selection activeCell="J23" sqref="J23"/>
    </sheetView>
  </sheetViews>
  <sheetFormatPr defaultColWidth="8.77734375" defaultRowHeight="14.4" x14ac:dyDescent="0.3"/>
  <cols>
    <col min="1" max="1" width="4.44140625" customWidth="1"/>
    <col min="2" max="2" width="19.44140625" bestFit="1" customWidth="1"/>
    <col min="3" max="3" width="10.33203125" customWidth="1"/>
    <col min="4" max="4" width="9.77734375" customWidth="1"/>
    <col min="5" max="5" width="10" customWidth="1"/>
    <col min="6" max="6" width="11.109375" customWidth="1"/>
    <col min="7" max="9" width="10.109375" customWidth="1"/>
    <col min="10" max="10" width="18.44140625" customWidth="1"/>
  </cols>
  <sheetData>
    <row r="1" spans="1:10" ht="20.25" customHeight="1" x14ac:dyDescent="0.3">
      <c r="A1" s="136" t="s">
        <v>253</v>
      </c>
    </row>
    <row r="2" spans="1:10" x14ac:dyDescent="0.3">
      <c r="A2" s="136"/>
    </row>
    <row r="3" spans="1:10" ht="29.25" customHeight="1" x14ac:dyDescent="0.3">
      <c r="A3" s="147" t="s">
        <v>93</v>
      </c>
      <c r="B3" s="148" t="s">
        <v>94</v>
      </c>
      <c r="C3" s="149" t="s">
        <v>95</v>
      </c>
      <c r="D3" s="150" t="s">
        <v>96</v>
      </c>
      <c r="E3" s="150" t="s">
        <v>97</v>
      </c>
      <c r="F3" s="150" t="s">
        <v>98</v>
      </c>
      <c r="G3" s="150" t="s">
        <v>103</v>
      </c>
      <c r="H3" s="151" t="s">
        <v>102</v>
      </c>
      <c r="I3" s="206" t="s">
        <v>172</v>
      </c>
      <c r="J3" s="207"/>
    </row>
    <row r="4" spans="1:10" ht="18" customHeight="1" x14ac:dyDescent="0.3">
      <c r="A4" s="152">
        <v>1</v>
      </c>
      <c r="B4" s="153" t="s">
        <v>99</v>
      </c>
      <c r="C4" s="160">
        <v>1499691</v>
      </c>
      <c r="D4" s="161">
        <v>1770701</v>
      </c>
      <c r="E4" s="162">
        <v>2103536</v>
      </c>
      <c r="F4" s="162">
        <v>2136438</v>
      </c>
      <c r="G4" s="162">
        <v>1569509</v>
      </c>
      <c r="H4" s="162">
        <v>1746504</v>
      </c>
      <c r="I4" s="208">
        <v>1746504</v>
      </c>
      <c r="J4" s="154"/>
    </row>
    <row r="5" spans="1:10" ht="18" customHeight="1" x14ac:dyDescent="0.3">
      <c r="A5" s="152">
        <v>2</v>
      </c>
      <c r="B5" s="153" t="s">
        <v>18</v>
      </c>
      <c r="C5" s="163">
        <v>1853010</v>
      </c>
      <c r="D5" s="164">
        <v>2187869</v>
      </c>
      <c r="E5" s="165">
        <v>1966770</v>
      </c>
      <c r="F5" s="166">
        <v>1841788</v>
      </c>
      <c r="G5" s="166">
        <v>2494929</v>
      </c>
      <c r="H5" s="162">
        <v>2274963</v>
      </c>
      <c r="I5" s="210">
        <v>2274963</v>
      </c>
      <c r="J5" s="155"/>
    </row>
    <row r="6" spans="1:10" ht="18" customHeight="1" x14ac:dyDescent="0.3">
      <c r="A6" s="152">
        <v>3</v>
      </c>
      <c r="B6" s="153" t="s">
        <v>19</v>
      </c>
      <c r="C6" s="163">
        <v>374800</v>
      </c>
      <c r="D6" s="164">
        <v>442530</v>
      </c>
      <c r="E6" s="165">
        <v>450530</v>
      </c>
      <c r="F6" s="162">
        <v>346196</v>
      </c>
      <c r="G6" s="162">
        <v>373293</v>
      </c>
      <c r="H6" s="162">
        <v>468798</v>
      </c>
      <c r="I6" s="210">
        <v>468798</v>
      </c>
      <c r="J6" s="154"/>
    </row>
    <row r="7" spans="1:10" ht="18" customHeight="1" x14ac:dyDescent="0.3">
      <c r="A7" s="152">
        <v>4</v>
      </c>
      <c r="B7" s="153" t="s">
        <v>20</v>
      </c>
      <c r="C7" s="163">
        <v>198856</v>
      </c>
      <c r="D7" s="164">
        <v>234791</v>
      </c>
      <c r="E7" s="165">
        <v>117489</v>
      </c>
      <c r="F7" s="162">
        <v>178801</v>
      </c>
      <c r="G7" s="162">
        <v>179517</v>
      </c>
      <c r="H7" s="162">
        <v>66632</v>
      </c>
      <c r="I7" s="202">
        <v>66632</v>
      </c>
      <c r="J7" s="154"/>
    </row>
    <row r="8" spans="1:10" ht="18" customHeight="1" x14ac:dyDescent="0.3">
      <c r="A8" s="152">
        <v>5</v>
      </c>
      <c r="B8" s="153" t="s">
        <v>100</v>
      </c>
      <c r="C8" s="167">
        <v>430904</v>
      </c>
      <c r="D8" s="164">
        <v>508772</v>
      </c>
      <c r="E8" s="165">
        <v>394664</v>
      </c>
      <c r="F8" s="166">
        <v>627966</v>
      </c>
      <c r="G8" s="166">
        <v>438746</v>
      </c>
      <c r="H8" s="162">
        <v>621145</v>
      </c>
      <c r="I8" s="209">
        <v>516466</v>
      </c>
      <c r="J8" s="154"/>
    </row>
    <row r="9" spans="1:10" ht="18" customHeight="1" x14ac:dyDescent="0.3">
      <c r="A9" s="152">
        <v>6</v>
      </c>
      <c r="B9" s="153" t="s">
        <v>22</v>
      </c>
      <c r="C9" s="167">
        <v>25656</v>
      </c>
      <c r="D9" s="168">
        <v>30292</v>
      </c>
      <c r="E9" s="165">
        <v>14550</v>
      </c>
      <c r="F9" s="162">
        <v>68829</v>
      </c>
      <c r="G9" s="162">
        <v>70565</v>
      </c>
      <c r="H9" s="162">
        <v>40995</v>
      </c>
      <c r="I9" s="209">
        <v>40995</v>
      </c>
      <c r="J9" s="154"/>
    </row>
    <row r="10" spans="1:10" ht="18" customHeight="1" x14ac:dyDescent="0.3">
      <c r="A10" s="152">
        <v>7</v>
      </c>
      <c r="B10" s="153" t="s">
        <v>23</v>
      </c>
      <c r="C10" s="163">
        <v>148268</v>
      </c>
      <c r="D10" s="164">
        <v>175062</v>
      </c>
      <c r="E10" s="165">
        <v>224463</v>
      </c>
      <c r="F10" s="162">
        <v>209262</v>
      </c>
      <c r="G10" s="162">
        <v>274714</v>
      </c>
      <c r="H10" s="162">
        <v>167659</v>
      </c>
      <c r="I10" s="209">
        <v>167659</v>
      </c>
      <c r="J10" s="154"/>
    </row>
    <row r="11" spans="1:10" ht="18" customHeight="1" x14ac:dyDescent="0.3">
      <c r="A11" s="152">
        <v>8</v>
      </c>
      <c r="B11" s="153" t="s">
        <v>24</v>
      </c>
      <c r="C11" s="167">
        <v>104824</v>
      </c>
      <c r="D11" s="168">
        <v>123767</v>
      </c>
      <c r="E11" s="165">
        <v>112562</v>
      </c>
      <c r="F11" s="162">
        <v>222223</v>
      </c>
      <c r="G11" s="162">
        <v>163991</v>
      </c>
      <c r="H11" s="162">
        <v>157483</v>
      </c>
      <c r="I11" s="210">
        <v>157483</v>
      </c>
      <c r="J11" s="154"/>
    </row>
    <row r="12" spans="1:10" ht="18" customHeight="1" x14ac:dyDescent="0.3">
      <c r="A12" s="152">
        <v>9</v>
      </c>
      <c r="B12" s="153" t="s">
        <v>25</v>
      </c>
      <c r="C12" s="163">
        <v>167803</v>
      </c>
      <c r="D12" s="164">
        <v>198127</v>
      </c>
      <c r="E12" s="165">
        <v>129125</v>
      </c>
      <c r="F12" s="162">
        <v>117490</v>
      </c>
      <c r="G12" s="162">
        <v>98999</v>
      </c>
      <c r="H12" s="162">
        <v>193706</v>
      </c>
      <c r="I12" s="202">
        <v>193706</v>
      </c>
      <c r="J12" s="154"/>
    </row>
    <row r="13" spans="1:10" ht="18" customHeight="1" x14ac:dyDescent="0.3">
      <c r="A13" s="152">
        <v>10</v>
      </c>
      <c r="B13" s="153" t="s">
        <v>26</v>
      </c>
      <c r="C13" s="163">
        <v>17632</v>
      </c>
      <c r="D13" s="164">
        <v>20819</v>
      </c>
      <c r="E13" s="165">
        <v>33878</v>
      </c>
      <c r="F13" s="162">
        <v>36716</v>
      </c>
      <c r="G13" s="162">
        <v>16407</v>
      </c>
      <c r="H13" s="162">
        <v>25714</v>
      </c>
      <c r="I13" s="209">
        <v>25714</v>
      </c>
      <c r="J13" s="154"/>
    </row>
    <row r="14" spans="1:10" ht="18" customHeight="1" x14ac:dyDescent="0.3">
      <c r="A14" s="152">
        <v>11</v>
      </c>
      <c r="B14" s="153" t="s">
        <v>28</v>
      </c>
      <c r="C14" s="163">
        <v>70663</v>
      </c>
      <c r="D14" s="165">
        <v>83432</v>
      </c>
      <c r="E14" s="165">
        <v>39843</v>
      </c>
      <c r="F14" s="162">
        <v>138087</v>
      </c>
      <c r="G14" s="162">
        <v>98012</v>
      </c>
      <c r="H14" s="162">
        <v>29569</v>
      </c>
      <c r="I14" s="209">
        <v>29569</v>
      </c>
      <c r="J14" s="154"/>
    </row>
    <row r="15" spans="1:10" ht="18" customHeight="1" x14ac:dyDescent="0.3">
      <c r="A15" s="152">
        <v>12</v>
      </c>
      <c r="B15" s="153" t="s">
        <v>29</v>
      </c>
      <c r="C15" s="163">
        <v>567901</v>
      </c>
      <c r="D15" s="165">
        <v>670527</v>
      </c>
      <c r="E15" s="165">
        <v>712523</v>
      </c>
      <c r="F15" s="162">
        <v>421382</v>
      </c>
      <c r="G15" s="162">
        <v>534917</v>
      </c>
      <c r="H15" s="162">
        <v>12431</v>
      </c>
      <c r="I15" s="209">
        <v>597367</v>
      </c>
      <c r="J15" s="154"/>
    </row>
    <row r="16" spans="1:10" ht="18" customHeight="1" x14ac:dyDescent="0.3">
      <c r="A16" s="152">
        <v>13</v>
      </c>
      <c r="B16" s="153" t="s">
        <v>30</v>
      </c>
      <c r="C16" s="163">
        <v>19743</v>
      </c>
      <c r="D16" s="165">
        <v>23311</v>
      </c>
      <c r="E16" s="165">
        <v>104100</v>
      </c>
      <c r="F16" s="162">
        <v>142822</v>
      </c>
      <c r="G16" s="162">
        <v>179401</v>
      </c>
      <c r="H16" s="162">
        <v>191713</v>
      </c>
      <c r="I16" s="209">
        <v>191713</v>
      </c>
      <c r="J16" s="154"/>
    </row>
    <row r="17" spans="1:10" ht="18" customHeight="1" x14ac:dyDescent="0.3">
      <c r="A17" s="152">
        <v>14</v>
      </c>
      <c r="B17" s="153" t="s">
        <v>27</v>
      </c>
      <c r="C17" s="203" t="s">
        <v>173</v>
      </c>
      <c r="D17" s="204" t="s">
        <v>173</v>
      </c>
      <c r="E17" s="204" t="s">
        <v>173</v>
      </c>
      <c r="F17" s="205" t="s">
        <v>173</v>
      </c>
      <c r="G17" s="205" t="s">
        <v>173</v>
      </c>
      <c r="H17" s="205" t="s">
        <v>173</v>
      </c>
      <c r="I17" s="210">
        <v>12431</v>
      </c>
      <c r="J17" s="154"/>
    </row>
    <row r="18" spans="1:10" ht="18" customHeight="1" x14ac:dyDescent="0.3">
      <c r="A18" s="152"/>
      <c r="B18" s="156" t="s">
        <v>101</v>
      </c>
      <c r="C18" s="200">
        <v>13110</v>
      </c>
      <c r="D18" s="201">
        <v>15480</v>
      </c>
      <c r="E18" s="201">
        <v>81447</v>
      </c>
      <c r="F18" s="162" t="s">
        <v>173</v>
      </c>
      <c r="G18" s="162" t="s">
        <v>173</v>
      </c>
      <c r="H18" s="162" t="s">
        <v>173</v>
      </c>
      <c r="I18" s="202" t="s">
        <v>173</v>
      </c>
      <c r="J18" s="154"/>
    </row>
    <row r="19" spans="1:10" ht="21.75" customHeight="1" x14ac:dyDescent="0.3">
      <c r="A19" s="791" t="s">
        <v>74</v>
      </c>
      <c r="B19" s="792"/>
      <c r="C19" s="157">
        <f>SUM(C4:C18)</f>
        <v>5492861</v>
      </c>
      <c r="D19" s="157">
        <f>SUM(D4:D18)</f>
        <v>6485480</v>
      </c>
      <c r="E19" s="157">
        <f>SUM(E4:E18)</f>
        <v>6485480</v>
      </c>
      <c r="F19" s="157">
        <f>SUM(F4:F18)</f>
        <v>6488000</v>
      </c>
      <c r="G19" s="159">
        <v>6493000</v>
      </c>
      <c r="H19" s="158">
        <f>SUM(H4:H16)</f>
        <v>5997312</v>
      </c>
      <c r="I19" s="211">
        <f>SUM(I4:I18)</f>
        <v>6490000</v>
      </c>
      <c r="J19" s="154"/>
    </row>
    <row r="20" spans="1:10" x14ac:dyDescent="0.3">
      <c r="A20" s="29"/>
      <c r="E20" s="126"/>
    </row>
    <row r="21" spans="1:10" x14ac:dyDescent="0.3">
      <c r="A21" s="580" t="s">
        <v>258</v>
      </c>
    </row>
    <row r="22" spans="1:10" x14ac:dyDescent="0.3">
      <c r="G22" s="169"/>
    </row>
  </sheetData>
  <mergeCells count="1">
    <mergeCell ref="A19:B19"/>
  </mergeCells>
  <pageMargins left="0.70866141732283472" right="0.70866141732283472" top="0.74803149606299213" bottom="0.74803149606299213" header="0.31496062992125984" footer="0.31496062992125984"/>
  <pageSetup paperSize="9" firstPageNumber="5" orientation="portrait" useFirstPageNumber="1" r:id="rId1"/>
  <headerFooter>
    <oddHeader>&amp;LAugstākās izglītības finansējums</oddHeader>
    <oddFooter>&amp;C&amp;P</oddFooter>
  </headerFooter>
  <extLst>
    <ext xmlns:x14="http://schemas.microsoft.com/office/spreadsheetml/2009/9/main" uri="{05C60535-1F16-4fd2-B633-F4F36F0B64E0}">
      <x14:sparklineGroups xmlns:xm="http://schemas.microsoft.com/office/excel/2006/main">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'1.5.'!C4:I4</xm:f>
              <xm:sqref>J4</xm:sqref>
            </x14:sparkline>
          </x14:sparklines>
        </x14:sparklineGroup>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'1.5.'!C19:I19</xm:f>
              <xm:sqref>J19</xm:sqref>
            </x14:sparkline>
          </x14:sparklines>
        </x14:sparklineGroup>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'1.5.'!C16:I16</xm:f>
              <xm:sqref>J16</xm:sqref>
            </x14:sparkline>
            <x14:sparkline>
              <xm:f>'1.5.'!J17</xm:f>
              <xm:sqref>J17</xm:sqref>
            </x14:sparkline>
          </x14:sparklines>
        </x14:sparklineGroup>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'1.5.'!C15:I15</xm:f>
              <xm:sqref>J15</xm:sqref>
            </x14:sparkline>
          </x14:sparklines>
        </x14:sparklineGroup>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'1.5.'!C14:I14</xm:f>
              <xm:sqref>J14</xm:sqref>
            </x14:sparkline>
          </x14:sparklines>
        </x14:sparklineGroup>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'1.5.'!C13:I13</xm:f>
              <xm:sqref>J13</xm:sqref>
            </x14:sparkline>
          </x14:sparklines>
        </x14:sparklineGroup>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'1.5.'!C12:I12</xm:f>
              <xm:sqref>J12</xm:sqref>
            </x14:sparkline>
          </x14:sparklines>
        </x14:sparklineGroup>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'1.5.'!C10:I10</xm:f>
              <xm:sqref>J10</xm:sqref>
            </x14:sparkline>
            <x14:sparkline>
              <xm:f>'1.5.'!C11:I11</xm:f>
              <xm:sqref>J11</xm:sqref>
            </x14:sparkline>
          </x14:sparklines>
        </x14:sparklineGroup>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'1.5.'!C9:I9</xm:f>
              <xm:sqref>J9</xm:sqref>
            </x14:sparkline>
          </x14:sparklines>
        </x14:sparklineGroup>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'1.5.'!C8:I8</xm:f>
              <xm:sqref>J8</xm:sqref>
            </x14:sparkline>
          </x14:sparklines>
        </x14:sparklineGroup>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'1.5.'!C6:I6</xm:f>
              <xm:sqref>J6</xm:sqref>
            </x14:sparkline>
            <x14:sparkline>
              <xm:f>'1.5.'!C7:I7</xm:f>
              <xm:sqref>J7</xm:sqref>
            </x14:sparkline>
          </x14:sparklines>
        </x14:sparklineGroup>
        <x14:sparklineGroup lineWeight="1" displayEmptyCellsAs="span">
          <x14:colorSeries theme="1" tint="4.9989318521683403E-2"/>
          <x14:colorNegative rgb="FFD00000"/>
          <x14:colorAxis rgb="FF000000"/>
          <x14:colorMarkers rgb="FFD00000"/>
          <x14:colorFirst rgb="FFD00000"/>
          <x14:colorLast rgb="FFD00000"/>
          <x14:colorHigh rgb="FFD00000"/>
          <x14:colorLow rgb="FFD00000"/>
          <x14:sparklines>
            <x14:sparkline>
              <xm:f>'1.5.'!C5:I5</xm:f>
              <xm:sqref>J5</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553066"/>
  </sheetPr>
  <dimension ref="A1:V39"/>
  <sheetViews>
    <sheetView zoomScale="93" zoomScaleNormal="100" workbookViewId="0">
      <pane ySplit="4" topLeftCell="A5" activePane="bottomLeft" state="frozen"/>
      <selection activeCell="E5" sqref="E5"/>
      <selection pane="bottomLeft" activeCell="E24" sqref="E24"/>
    </sheetView>
  </sheetViews>
  <sheetFormatPr defaultColWidth="9.109375" defaultRowHeight="13.8" x14ac:dyDescent="0.3"/>
  <cols>
    <col min="1" max="1" width="3.44140625" style="14" customWidth="1"/>
    <col min="2" max="2" width="11.44140625" style="14" customWidth="1"/>
    <col min="3" max="3" width="11.109375" style="14" customWidth="1"/>
    <col min="4" max="4" width="11.33203125" style="14" customWidth="1"/>
    <col min="5" max="5" width="9.109375" style="14" customWidth="1"/>
    <col min="6" max="6" width="11.109375" style="14" customWidth="1"/>
    <col min="7" max="7" width="10.77734375" style="14" customWidth="1"/>
    <col min="8" max="8" width="11.109375" style="14" customWidth="1"/>
    <col min="9" max="9" width="11.6640625" style="14" customWidth="1"/>
    <col min="10" max="10" width="9.33203125" style="14" customWidth="1"/>
    <col min="11" max="11" width="11" style="14" customWidth="1"/>
    <col min="12" max="12" width="9.33203125" style="14" customWidth="1"/>
    <col min="13" max="13" width="11.33203125" style="14" customWidth="1"/>
    <col min="14" max="14" width="9" style="14" customWidth="1"/>
    <col min="15" max="15" width="10" style="14" customWidth="1"/>
    <col min="16" max="16" width="9.33203125" style="14" customWidth="1"/>
    <col min="17" max="17" width="11.77734375" style="14" customWidth="1"/>
    <col min="18" max="18" width="8.77734375" style="14" customWidth="1"/>
    <col min="19" max="19" width="14.44140625" style="14" bestFit="1" customWidth="1"/>
    <col min="20" max="20" width="11" style="14" bestFit="1" customWidth="1"/>
    <col min="21" max="21" width="9.77734375" style="14" bestFit="1" customWidth="1"/>
    <col min="22" max="16384" width="9.109375" style="14"/>
  </cols>
  <sheetData>
    <row r="1" spans="1:22" ht="20.25" customHeight="1" x14ac:dyDescent="0.3">
      <c r="A1" s="1" t="s">
        <v>168</v>
      </c>
    </row>
    <row r="2" spans="1:22" ht="12.75" customHeight="1" x14ac:dyDescent="0.3">
      <c r="A2" s="802" t="s">
        <v>0</v>
      </c>
      <c r="B2" s="805" t="s">
        <v>1</v>
      </c>
      <c r="C2" s="808" t="s">
        <v>35</v>
      </c>
      <c r="D2" s="820" t="s">
        <v>36</v>
      </c>
      <c r="E2" s="821"/>
      <c r="F2" s="821"/>
      <c r="G2" s="821"/>
      <c r="H2" s="822"/>
      <c r="I2" s="761" t="s">
        <v>37</v>
      </c>
      <c r="J2" s="764"/>
      <c r="K2" s="761" t="s">
        <v>38</v>
      </c>
      <c r="L2" s="764"/>
      <c r="M2" s="761" t="s">
        <v>39</v>
      </c>
      <c r="N2" s="763"/>
      <c r="O2" s="761" t="s">
        <v>40</v>
      </c>
      <c r="P2" s="764"/>
      <c r="Q2" s="813" t="s">
        <v>41</v>
      </c>
      <c r="R2" s="764"/>
    </row>
    <row r="3" spans="1:22" ht="36" customHeight="1" x14ac:dyDescent="0.3">
      <c r="A3" s="803"/>
      <c r="B3" s="806"/>
      <c r="C3" s="809"/>
      <c r="D3" s="815" t="s">
        <v>14</v>
      </c>
      <c r="E3" s="816"/>
      <c r="F3" s="817" t="s">
        <v>42</v>
      </c>
      <c r="G3" s="817" t="s">
        <v>43</v>
      </c>
      <c r="H3" s="819" t="s">
        <v>44</v>
      </c>
      <c r="I3" s="793"/>
      <c r="J3" s="766"/>
      <c r="K3" s="793"/>
      <c r="L3" s="766"/>
      <c r="M3" s="800"/>
      <c r="N3" s="801"/>
      <c r="O3" s="793"/>
      <c r="P3" s="766"/>
      <c r="Q3" s="814"/>
      <c r="R3" s="766"/>
    </row>
    <row r="4" spans="1:22" ht="43.5" customHeight="1" x14ac:dyDescent="0.3">
      <c r="A4" s="804"/>
      <c r="B4" s="807"/>
      <c r="C4" s="810"/>
      <c r="D4" s="31" t="s">
        <v>12</v>
      </c>
      <c r="E4" s="32" t="s">
        <v>13</v>
      </c>
      <c r="F4" s="818"/>
      <c r="G4" s="818"/>
      <c r="H4" s="807"/>
      <c r="I4" s="33" t="s">
        <v>12</v>
      </c>
      <c r="J4" s="34" t="s">
        <v>13</v>
      </c>
      <c r="K4" s="33" t="s">
        <v>12</v>
      </c>
      <c r="L4" s="34" t="s">
        <v>13</v>
      </c>
      <c r="M4" s="33" t="s">
        <v>12</v>
      </c>
      <c r="N4" s="34" t="s">
        <v>13</v>
      </c>
      <c r="O4" s="33" t="s">
        <v>12</v>
      </c>
      <c r="P4" s="34" t="s">
        <v>13</v>
      </c>
      <c r="Q4" s="31" t="s">
        <v>12</v>
      </c>
      <c r="R4" s="34" t="s">
        <v>13</v>
      </c>
    </row>
    <row r="5" spans="1:22" ht="33" customHeight="1" x14ac:dyDescent="0.3">
      <c r="A5" s="811" t="s">
        <v>45</v>
      </c>
      <c r="B5" s="811"/>
      <c r="C5" s="811"/>
      <c r="D5" s="812"/>
      <c r="E5" s="812"/>
      <c r="F5" s="812"/>
      <c r="G5" s="812"/>
      <c r="H5" s="812"/>
      <c r="I5" s="812"/>
      <c r="J5" s="812"/>
      <c r="K5" s="812"/>
      <c r="L5" s="812"/>
      <c r="M5" s="812"/>
      <c r="N5" s="812"/>
      <c r="O5" s="812"/>
      <c r="P5" s="812"/>
      <c r="Q5" s="812"/>
      <c r="R5" s="812"/>
      <c r="S5" s="410"/>
      <c r="T5" s="339"/>
      <c r="U5" s="402"/>
      <c r="V5" s="402"/>
    </row>
    <row r="6" spans="1:22" x14ac:dyDescent="0.3">
      <c r="A6" s="35">
        <v>1</v>
      </c>
      <c r="B6" s="9" t="s">
        <v>17</v>
      </c>
      <c r="C6" s="623">
        <v>91641612.25</v>
      </c>
      <c r="D6" s="624">
        <v>43066242.759999998</v>
      </c>
      <c r="E6" s="625">
        <f>D6/C6</f>
        <v>0.46994200235712241</v>
      </c>
      <c r="F6" s="626">
        <v>22136048.780000001</v>
      </c>
      <c r="G6" s="626">
        <v>5409120.0899999999</v>
      </c>
      <c r="H6" s="626">
        <v>15521073.890000001</v>
      </c>
      <c r="I6" s="73">
        <v>10530653.369999999</v>
      </c>
      <c r="J6" s="625">
        <f>I6/C6</f>
        <v>0.11491126259621212</v>
      </c>
      <c r="K6" s="73">
        <v>20604678.609999999</v>
      </c>
      <c r="L6" s="458">
        <f>K6/C6</f>
        <v>0.22483976551820212</v>
      </c>
      <c r="M6" s="624">
        <v>2273875.9700000002</v>
      </c>
      <c r="N6" s="627">
        <f>M6/C6</f>
        <v>2.4812701502859039E-2</v>
      </c>
      <c r="O6" s="624">
        <v>2941054.13</v>
      </c>
      <c r="P6" s="627">
        <f>O6/C6</f>
        <v>3.2092998560269217E-2</v>
      </c>
      <c r="Q6" s="626">
        <v>12225107.41</v>
      </c>
      <c r="R6" s="627">
        <f>Q6/C6</f>
        <v>0.13340126946533507</v>
      </c>
      <c r="S6" s="406"/>
      <c r="T6" s="407"/>
      <c r="U6" s="405"/>
      <c r="V6" s="402"/>
    </row>
    <row r="7" spans="1:22" ht="16.5" customHeight="1" x14ac:dyDescent="0.3">
      <c r="A7" s="35">
        <v>2</v>
      </c>
      <c r="B7" s="9" t="s">
        <v>18</v>
      </c>
      <c r="C7" s="623">
        <v>91066268</v>
      </c>
      <c r="D7" s="624">
        <v>34164466</v>
      </c>
      <c r="E7" s="625">
        <f>D7/C7</f>
        <v>0.37516049301592108</v>
      </c>
      <c r="F7" s="626">
        <v>22714817</v>
      </c>
      <c r="G7" s="628">
        <v>2652144</v>
      </c>
      <c r="H7" s="626">
        <v>8797505</v>
      </c>
      <c r="I7" s="73">
        <v>8323394</v>
      </c>
      <c r="J7" s="625">
        <f t="shared" ref="J7:J20" si="0">I7/C7</f>
        <v>9.1399309346903296E-2</v>
      </c>
      <c r="K7" s="73">
        <v>18988197</v>
      </c>
      <c r="L7" s="458">
        <f t="shared" ref="L7:L20" si="1">K7/C7</f>
        <v>0.20850966463235321</v>
      </c>
      <c r="M7" s="624">
        <v>20287673</v>
      </c>
      <c r="N7" s="627">
        <f t="shared" ref="N7:N20" si="2">M7/C7</f>
        <v>0.22277922929706528</v>
      </c>
      <c r="O7" s="624">
        <v>3958966</v>
      </c>
      <c r="P7" s="627">
        <f t="shared" ref="P7:P20" si="3">O7/C7</f>
        <v>4.3473462643709083E-2</v>
      </c>
      <c r="Q7" s="624">
        <v>5343572</v>
      </c>
      <c r="R7" s="627">
        <f t="shared" ref="R7:R20" si="4">Q7/C7</f>
        <v>5.8677841064047997E-2</v>
      </c>
      <c r="S7" s="406"/>
      <c r="T7" s="407"/>
      <c r="U7" s="405"/>
      <c r="V7" s="402"/>
    </row>
    <row r="8" spans="1:22" ht="16.5" customHeight="1" x14ac:dyDescent="0.3">
      <c r="A8" s="35">
        <v>3</v>
      </c>
      <c r="B8" s="9" t="s">
        <v>19</v>
      </c>
      <c r="C8" s="623">
        <v>30752904</v>
      </c>
      <c r="D8" s="624">
        <v>13038312</v>
      </c>
      <c r="E8" s="625">
        <f>D8/C8</f>
        <v>0.42397010701818599</v>
      </c>
      <c r="F8" s="626">
        <v>7923172</v>
      </c>
      <c r="G8" s="626">
        <v>1021494</v>
      </c>
      <c r="H8" s="626">
        <v>4093646</v>
      </c>
      <c r="I8" s="73">
        <v>3195241</v>
      </c>
      <c r="J8" s="625">
        <f t="shared" si="0"/>
        <v>0.10390046416429485</v>
      </c>
      <c r="K8" s="73">
        <v>6311047</v>
      </c>
      <c r="L8" s="458">
        <f t="shared" si="1"/>
        <v>0.20521792023283394</v>
      </c>
      <c r="M8" s="624">
        <v>3592354</v>
      </c>
      <c r="N8" s="627">
        <f t="shared" si="2"/>
        <v>0.11681348857330677</v>
      </c>
      <c r="O8" s="626">
        <v>1402077</v>
      </c>
      <c r="P8" s="627">
        <f t="shared" si="3"/>
        <v>4.5591694364863884E-2</v>
      </c>
      <c r="Q8" s="624">
        <v>3213873</v>
      </c>
      <c r="R8" s="627">
        <f t="shared" si="4"/>
        <v>0.10450632564651455</v>
      </c>
      <c r="S8" s="406"/>
      <c r="T8" s="407"/>
      <c r="U8" s="405"/>
      <c r="V8" s="402"/>
    </row>
    <row r="9" spans="1:22" ht="16.5" customHeight="1" x14ac:dyDescent="0.3">
      <c r="A9" s="35">
        <v>4</v>
      </c>
      <c r="B9" s="9" t="s">
        <v>20</v>
      </c>
      <c r="C9" s="623">
        <v>12795554</v>
      </c>
      <c r="D9" s="624">
        <v>5436202</v>
      </c>
      <c r="E9" s="625">
        <f>D9/C9</f>
        <v>0.4248508505376164</v>
      </c>
      <c r="F9" s="626">
        <v>2933705</v>
      </c>
      <c r="G9" s="626">
        <v>590354</v>
      </c>
      <c r="H9" s="626">
        <v>1912143</v>
      </c>
      <c r="I9" s="73">
        <v>1217196</v>
      </c>
      <c r="J9" s="625">
        <f t="shared" si="0"/>
        <v>9.5126479087970714E-2</v>
      </c>
      <c r="K9" s="73">
        <v>2183131</v>
      </c>
      <c r="L9" s="458">
        <f t="shared" si="1"/>
        <v>0.17061637190542903</v>
      </c>
      <c r="M9" s="624">
        <v>1778486</v>
      </c>
      <c r="N9" s="627">
        <f t="shared" si="2"/>
        <v>0.13899249692510382</v>
      </c>
      <c r="O9" s="626">
        <v>969320</v>
      </c>
      <c r="P9" s="627">
        <f t="shared" si="3"/>
        <v>7.5754437830515192E-2</v>
      </c>
      <c r="Q9" s="626">
        <v>1211219</v>
      </c>
      <c r="R9" s="627">
        <f t="shared" si="4"/>
        <v>9.4659363713364808E-2</v>
      </c>
      <c r="S9" s="406"/>
      <c r="T9" s="407"/>
      <c r="U9" s="405"/>
      <c r="V9" s="403"/>
    </row>
    <row r="10" spans="1:22" ht="16.5" customHeight="1" x14ac:dyDescent="0.3">
      <c r="A10" s="35">
        <v>5</v>
      </c>
      <c r="B10" s="9" t="s">
        <v>21</v>
      </c>
      <c r="C10" s="623">
        <v>78671704</v>
      </c>
      <c r="D10" s="624">
        <v>29260681</v>
      </c>
      <c r="E10" s="625">
        <f t="shared" ref="E10:E20" si="5">D10/C10</f>
        <v>0.37193399293855389</v>
      </c>
      <c r="F10" s="626">
        <v>16143929</v>
      </c>
      <c r="G10" s="626">
        <v>4636490</v>
      </c>
      <c r="H10" s="626">
        <v>8480262</v>
      </c>
      <c r="I10" s="73">
        <v>7268715</v>
      </c>
      <c r="J10" s="625">
        <f t="shared" si="0"/>
        <v>9.2393003207353941E-2</v>
      </c>
      <c r="K10" s="73">
        <v>28701579</v>
      </c>
      <c r="L10" s="458">
        <f t="shared" si="1"/>
        <v>0.36482721919942146</v>
      </c>
      <c r="M10" s="624">
        <v>9202687</v>
      </c>
      <c r="N10" s="627">
        <f t="shared" si="2"/>
        <v>0.11697581890434203</v>
      </c>
      <c r="O10" s="626">
        <v>1818501</v>
      </c>
      <c r="P10" s="627">
        <f t="shared" si="3"/>
        <v>2.311505798832068E-2</v>
      </c>
      <c r="Q10" s="626">
        <v>2419541</v>
      </c>
      <c r="R10" s="627">
        <f t="shared" si="4"/>
        <v>3.0754907762008052E-2</v>
      </c>
      <c r="S10" s="406"/>
      <c r="T10" s="407"/>
      <c r="U10" s="405"/>
      <c r="V10" s="404"/>
    </row>
    <row r="11" spans="1:22" x14ac:dyDescent="0.3">
      <c r="A11" s="35">
        <v>6</v>
      </c>
      <c r="B11" s="9" t="s">
        <v>22</v>
      </c>
      <c r="C11" s="623">
        <v>5544399</v>
      </c>
      <c r="D11" s="624">
        <v>3110815</v>
      </c>
      <c r="E11" s="625">
        <f t="shared" si="5"/>
        <v>0.5610734364536174</v>
      </c>
      <c r="F11" s="626">
        <v>1790803</v>
      </c>
      <c r="G11" s="626">
        <v>329995</v>
      </c>
      <c r="H11" s="626">
        <v>990017</v>
      </c>
      <c r="I11" s="73">
        <v>745064</v>
      </c>
      <c r="J11" s="625">
        <f t="shared" si="0"/>
        <v>0.13438138200371222</v>
      </c>
      <c r="K11" s="73">
        <v>789560</v>
      </c>
      <c r="L11" s="458">
        <f t="shared" si="1"/>
        <v>0.14240677844433636</v>
      </c>
      <c r="M11" s="624">
        <v>57497</v>
      </c>
      <c r="N11" s="627">
        <f t="shared" si="2"/>
        <v>1.0370285399734037E-2</v>
      </c>
      <c r="O11" s="626">
        <v>549031</v>
      </c>
      <c r="P11" s="627">
        <f t="shared" si="3"/>
        <v>9.9024438897705597E-2</v>
      </c>
      <c r="Q11" s="626">
        <v>292432</v>
      </c>
      <c r="R11" s="627">
        <f t="shared" si="4"/>
        <v>5.2743678800894381E-2</v>
      </c>
      <c r="S11" s="406"/>
      <c r="T11" s="407"/>
      <c r="U11" s="405"/>
      <c r="V11" s="405"/>
    </row>
    <row r="12" spans="1:22" ht="16.5" customHeight="1" x14ac:dyDescent="0.3">
      <c r="A12" s="35">
        <v>7</v>
      </c>
      <c r="B12" s="9" t="s">
        <v>23</v>
      </c>
      <c r="C12" s="623">
        <v>5565268</v>
      </c>
      <c r="D12" s="624">
        <v>2620973.9</v>
      </c>
      <c r="E12" s="625">
        <f t="shared" si="5"/>
        <v>0.47095196493681885</v>
      </c>
      <c r="F12" s="626">
        <v>1190675.54</v>
      </c>
      <c r="G12" s="626">
        <v>328892.71000000002</v>
      </c>
      <c r="H12" s="626">
        <v>1101405.6499999999</v>
      </c>
      <c r="I12" s="73">
        <v>560241.6</v>
      </c>
      <c r="J12" s="625">
        <f t="shared" si="0"/>
        <v>0.10066749705494865</v>
      </c>
      <c r="K12" s="73">
        <v>1036445.45</v>
      </c>
      <c r="L12" s="458">
        <f t="shared" si="1"/>
        <v>0.18623459822599736</v>
      </c>
      <c r="M12" s="624">
        <v>32127.23</v>
      </c>
      <c r="N12" s="627">
        <f t="shared" si="2"/>
        <v>5.7728091441418454E-3</v>
      </c>
      <c r="O12" s="626">
        <v>417878.85</v>
      </c>
      <c r="P12" s="627">
        <f t="shared" si="3"/>
        <v>7.5086923037668618E-2</v>
      </c>
      <c r="Q12" s="626">
        <v>897600.97</v>
      </c>
      <c r="R12" s="627">
        <f t="shared" si="4"/>
        <v>0.16128620760042464</v>
      </c>
      <c r="S12" s="406"/>
      <c r="T12" s="407"/>
      <c r="U12" s="405"/>
      <c r="V12" s="402"/>
    </row>
    <row r="13" spans="1:22" ht="16.5" customHeight="1" x14ac:dyDescent="0.3">
      <c r="A13" s="35">
        <v>8</v>
      </c>
      <c r="B13" s="393" t="s">
        <v>24</v>
      </c>
      <c r="C13" s="623">
        <v>6397574.04</v>
      </c>
      <c r="D13" s="624">
        <v>3826364.6</v>
      </c>
      <c r="E13" s="625">
        <f t="shared" si="5"/>
        <v>0.59809618084545058</v>
      </c>
      <c r="F13" s="626">
        <v>3212816.89</v>
      </c>
      <c r="G13" s="628">
        <v>164813.57</v>
      </c>
      <c r="H13" s="626">
        <v>448734.14</v>
      </c>
      <c r="I13" s="73">
        <v>899137.49</v>
      </c>
      <c r="J13" s="625">
        <f t="shared" si="0"/>
        <v>0.14054350670711424</v>
      </c>
      <c r="K13" s="73">
        <v>822295.16</v>
      </c>
      <c r="L13" s="458">
        <f t="shared" si="1"/>
        <v>0.12853233973670433</v>
      </c>
      <c r="M13" s="629">
        <v>141282.20000000001</v>
      </c>
      <c r="N13" s="627">
        <f t="shared" si="2"/>
        <v>2.2083714720087869E-2</v>
      </c>
      <c r="O13" s="626">
        <v>650334.13</v>
      </c>
      <c r="P13" s="627">
        <f t="shared" si="3"/>
        <v>0.10165324010849587</v>
      </c>
      <c r="Q13" s="626">
        <v>58160.46</v>
      </c>
      <c r="R13" s="627">
        <f t="shared" si="4"/>
        <v>9.0910178821470896E-3</v>
      </c>
      <c r="S13" s="406"/>
      <c r="T13" s="407"/>
      <c r="U13" s="405"/>
      <c r="V13" s="402"/>
    </row>
    <row r="14" spans="1:22" ht="14.25" customHeight="1" x14ac:dyDescent="0.3">
      <c r="A14" s="35">
        <v>9</v>
      </c>
      <c r="B14" s="9" t="s">
        <v>25</v>
      </c>
      <c r="C14" s="623">
        <v>5291157</v>
      </c>
      <c r="D14" s="624">
        <v>3196994</v>
      </c>
      <c r="E14" s="625">
        <f t="shared" si="5"/>
        <v>0.60421454135645569</v>
      </c>
      <c r="F14" s="626">
        <v>1965512</v>
      </c>
      <c r="G14" s="626">
        <v>195336</v>
      </c>
      <c r="H14" s="626">
        <v>1036146</v>
      </c>
      <c r="I14" s="73">
        <v>710873</v>
      </c>
      <c r="J14" s="625">
        <f t="shared" si="0"/>
        <v>0.13435114474962659</v>
      </c>
      <c r="K14" s="73">
        <v>689937</v>
      </c>
      <c r="L14" s="458">
        <f t="shared" si="1"/>
        <v>0.13039435420268194</v>
      </c>
      <c r="M14" s="624">
        <v>115529</v>
      </c>
      <c r="N14" s="627">
        <f t="shared" si="2"/>
        <v>2.1834354943540704E-2</v>
      </c>
      <c r="O14" s="626">
        <v>562370</v>
      </c>
      <c r="P14" s="627">
        <f t="shared" si="3"/>
        <v>0.10628488249356426</v>
      </c>
      <c r="Q14" s="626">
        <v>15454</v>
      </c>
      <c r="R14" s="627">
        <f t="shared" si="4"/>
        <v>2.9207222541308073E-3</v>
      </c>
      <c r="S14" s="406"/>
      <c r="T14" s="407"/>
      <c r="U14" s="405"/>
      <c r="V14" s="402"/>
    </row>
    <row r="15" spans="1:22" ht="16.5" customHeight="1" x14ac:dyDescent="0.3">
      <c r="A15" s="35">
        <v>10</v>
      </c>
      <c r="B15" s="9" t="s">
        <v>26</v>
      </c>
      <c r="C15" s="623">
        <v>3637880</v>
      </c>
      <c r="D15" s="624">
        <v>2272201</v>
      </c>
      <c r="E15" s="625">
        <f t="shared" si="5"/>
        <v>0.62459481896049351</v>
      </c>
      <c r="F15" s="626">
        <v>1351560</v>
      </c>
      <c r="G15" s="626">
        <v>369584</v>
      </c>
      <c r="H15" s="626">
        <v>551057</v>
      </c>
      <c r="I15" s="73">
        <v>528875</v>
      </c>
      <c r="J15" s="625">
        <f t="shared" si="0"/>
        <v>0.14538000153935809</v>
      </c>
      <c r="K15" s="73">
        <v>459720</v>
      </c>
      <c r="L15" s="458">
        <f t="shared" si="1"/>
        <v>0.12637030358340573</v>
      </c>
      <c r="M15" s="629">
        <v>124930</v>
      </c>
      <c r="N15" s="627">
        <f t="shared" si="2"/>
        <v>3.4341429623846856E-2</v>
      </c>
      <c r="O15" s="626">
        <v>129389</v>
      </c>
      <c r="P15" s="627">
        <f t="shared" si="3"/>
        <v>3.5567143501160019E-2</v>
      </c>
      <c r="Q15" s="626">
        <v>122765</v>
      </c>
      <c r="R15" s="627">
        <f t="shared" si="4"/>
        <v>3.3746302791735849E-2</v>
      </c>
      <c r="S15" s="406"/>
      <c r="T15" s="407"/>
      <c r="U15" s="405"/>
      <c r="V15" s="402"/>
    </row>
    <row r="16" spans="1:22" ht="16.5" customHeight="1" x14ac:dyDescent="0.3">
      <c r="A16" s="35">
        <v>11</v>
      </c>
      <c r="B16" s="9" t="s">
        <v>27</v>
      </c>
      <c r="C16" s="623">
        <v>2836017</v>
      </c>
      <c r="D16" s="624">
        <v>1220895</v>
      </c>
      <c r="E16" s="625">
        <f t="shared" si="5"/>
        <v>0.43049636162265598</v>
      </c>
      <c r="F16" s="626">
        <v>801978</v>
      </c>
      <c r="G16" s="626">
        <v>185966</v>
      </c>
      <c r="H16" s="626">
        <v>232951</v>
      </c>
      <c r="I16" s="73">
        <v>290120</v>
      </c>
      <c r="J16" s="625">
        <f t="shared" si="0"/>
        <v>0.10229839948068012</v>
      </c>
      <c r="K16" s="73">
        <v>366494</v>
      </c>
      <c r="L16" s="458">
        <f t="shared" si="1"/>
        <v>0.12922842140932159</v>
      </c>
      <c r="M16" s="629">
        <v>768294</v>
      </c>
      <c r="N16" s="627">
        <f t="shared" si="2"/>
        <v>0.27090599245350083</v>
      </c>
      <c r="O16" s="626">
        <v>190214</v>
      </c>
      <c r="P16" s="627">
        <f t="shared" si="3"/>
        <v>6.7070825033841472E-2</v>
      </c>
      <c r="Q16" s="626">
        <v>0</v>
      </c>
      <c r="R16" s="627">
        <f t="shared" si="4"/>
        <v>0</v>
      </c>
      <c r="S16" s="406"/>
      <c r="T16" s="407"/>
      <c r="U16" s="405"/>
      <c r="V16" s="402"/>
    </row>
    <row r="17" spans="1:22" ht="16.5" customHeight="1" x14ac:dyDescent="0.3">
      <c r="A17" s="35">
        <v>13</v>
      </c>
      <c r="B17" s="9" t="s">
        <v>28</v>
      </c>
      <c r="C17" s="623">
        <v>5463411</v>
      </c>
      <c r="D17" s="624">
        <v>2464552</v>
      </c>
      <c r="E17" s="625">
        <f t="shared" si="5"/>
        <v>0.45110133577722783</v>
      </c>
      <c r="F17" s="626">
        <v>1538218</v>
      </c>
      <c r="G17" s="626">
        <v>202226</v>
      </c>
      <c r="H17" s="626">
        <v>724108</v>
      </c>
      <c r="I17" s="73">
        <v>566216</v>
      </c>
      <c r="J17" s="625">
        <f t="shared" si="0"/>
        <v>0.10363781893765635</v>
      </c>
      <c r="K17" s="73">
        <v>577508</v>
      </c>
      <c r="L17" s="458">
        <f t="shared" si="1"/>
        <v>0.10570465959818875</v>
      </c>
      <c r="M17" s="629">
        <v>653330</v>
      </c>
      <c r="N17" s="627">
        <f t="shared" si="2"/>
        <v>0.11958280275820363</v>
      </c>
      <c r="O17" s="626">
        <v>494631</v>
      </c>
      <c r="P17" s="627">
        <f t="shared" si="3"/>
        <v>9.0535198614931228E-2</v>
      </c>
      <c r="Q17" s="626">
        <v>707174</v>
      </c>
      <c r="R17" s="627">
        <f t="shared" si="4"/>
        <v>0.12943818431379225</v>
      </c>
      <c r="S17" s="406"/>
      <c r="T17" s="407"/>
      <c r="U17" s="405"/>
      <c r="V17" s="402"/>
    </row>
    <row r="18" spans="1:22" ht="16.5" customHeight="1" x14ac:dyDescent="0.3">
      <c r="A18" s="35">
        <v>14</v>
      </c>
      <c r="B18" s="9" t="s">
        <v>29</v>
      </c>
      <c r="C18" s="623">
        <v>6501118</v>
      </c>
      <c r="D18" s="624">
        <v>2905213</v>
      </c>
      <c r="E18" s="625">
        <f t="shared" si="5"/>
        <v>0.44687898296877554</v>
      </c>
      <c r="F18" s="626">
        <v>1215210</v>
      </c>
      <c r="G18" s="626">
        <v>287924</v>
      </c>
      <c r="H18" s="626">
        <v>1402079</v>
      </c>
      <c r="I18" s="73">
        <v>675143</v>
      </c>
      <c r="J18" s="625">
        <f t="shared" si="0"/>
        <v>0.10385029159599933</v>
      </c>
      <c r="K18" s="73">
        <v>877796</v>
      </c>
      <c r="L18" s="458">
        <f t="shared" si="1"/>
        <v>0.13502231462342323</v>
      </c>
      <c r="M18" s="629">
        <v>1242169</v>
      </c>
      <c r="N18" s="627">
        <f t="shared" si="2"/>
        <v>0.19107005902677046</v>
      </c>
      <c r="O18" s="626">
        <v>342439</v>
      </c>
      <c r="P18" s="627">
        <f t="shared" si="3"/>
        <v>5.2673863172457411E-2</v>
      </c>
      <c r="Q18" s="626">
        <v>458358</v>
      </c>
      <c r="R18" s="627">
        <f t="shared" si="4"/>
        <v>7.0504488612574023E-2</v>
      </c>
      <c r="S18" s="406"/>
      <c r="T18" s="407"/>
      <c r="U18" s="405"/>
      <c r="V18" s="402"/>
    </row>
    <row r="19" spans="1:22" ht="16.5" customHeight="1" x14ac:dyDescent="0.3">
      <c r="A19" s="35">
        <v>15</v>
      </c>
      <c r="B19" s="9" t="s">
        <v>30</v>
      </c>
      <c r="C19" s="623">
        <v>4857097</v>
      </c>
      <c r="D19" s="624">
        <v>2588960</v>
      </c>
      <c r="E19" s="625">
        <f t="shared" si="5"/>
        <v>0.53302620886508956</v>
      </c>
      <c r="F19" s="626">
        <v>1922389</v>
      </c>
      <c r="G19" s="626">
        <v>60178</v>
      </c>
      <c r="H19" s="626">
        <v>606393</v>
      </c>
      <c r="I19" s="73">
        <v>577581</v>
      </c>
      <c r="J19" s="625">
        <f t="shared" si="0"/>
        <v>0.11891485799027691</v>
      </c>
      <c r="K19" s="73">
        <v>755865</v>
      </c>
      <c r="L19" s="458">
        <f t="shared" si="1"/>
        <v>0.15562073394869405</v>
      </c>
      <c r="M19" s="629">
        <v>66627</v>
      </c>
      <c r="N19" s="627">
        <f t="shared" si="2"/>
        <v>1.3717453038306626E-2</v>
      </c>
      <c r="O19" s="626">
        <v>326265</v>
      </c>
      <c r="P19" s="627">
        <f t="shared" si="3"/>
        <v>6.7172840072990098E-2</v>
      </c>
      <c r="Q19" s="626">
        <v>541799</v>
      </c>
      <c r="R19" s="627">
        <f t="shared" si="4"/>
        <v>0.11154790608464274</v>
      </c>
      <c r="S19" s="406"/>
      <c r="T19" s="407"/>
      <c r="U19" s="405"/>
      <c r="V19" s="402"/>
    </row>
    <row r="20" spans="1:22" ht="16.5" customHeight="1" x14ac:dyDescent="0.3">
      <c r="A20" s="35">
        <v>16</v>
      </c>
      <c r="B20" s="9" t="s">
        <v>31</v>
      </c>
      <c r="C20" s="623">
        <v>2792624</v>
      </c>
      <c r="D20" s="624">
        <v>1488555</v>
      </c>
      <c r="E20" s="625">
        <f t="shared" si="5"/>
        <v>0.5330309415087745</v>
      </c>
      <c r="F20" s="626">
        <v>714200</v>
      </c>
      <c r="G20" s="626">
        <v>151000</v>
      </c>
      <c r="H20" s="626">
        <v>623355</v>
      </c>
      <c r="I20" s="73">
        <v>382344</v>
      </c>
      <c r="J20" s="625">
        <f t="shared" si="0"/>
        <v>0.13691209414514807</v>
      </c>
      <c r="K20" s="73">
        <v>647260</v>
      </c>
      <c r="L20" s="458">
        <f t="shared" si="1"/>
        <v>0.23177484688235866</v>
      </c>
      <c r="M20" s="629">
        <v>35544</v>
      </c>
      <c r="N20" s="627">
        <f t="shared" si="2"/>
        <v>1.2727814413970516E-2</v>
      </c>
      <c r="O20" s="626">
        <v>189066</v>
      </c>
      <c r="P20" s="627">
        <f t="shared" si="3"/>
        <v>6.7701917622995433E-2</v>
      </c>
      <c r="Q20" s="626">
        <v>49855</v>
      </c>
      <c r="R20" s="627">
        <f t="shared" si="4"/>
        <v>1.785238542675276E-2</v>
      </c>
      <c r="S20" s="406"/>
      <c r="T20" s="407"/>
      <c r="U20" s="405"/>
      <c r="V20" s="402"/>
    </row>
    <row r="21" spans="1:22" ht="29.25" customHeight="1" x14ac:dyDescent="0.3">
      <c r="A21" s="794" t="s">
        <v>32</v>
      </c>
      <c r="B21" s="795"/>
      <c r="C21" s="85">
        <f>SUM(D21,I21,K21,M21,O21,Q21)</f>
        <v>353814587.29000002</v>
      </c>
      <c r="D21" s="86">
        <f>SUM(F21:H21)</f>
        <v>150661427.26000002</v>
      </c>
      <c r="E21" s="473">
        <f t="shared" ref="E21:E22" si="6">D21/C21</f>
        <v>0.42582028178649439</v>
      </c>
      <c r="F21" s="387">
        <f>SUM(F6:F20)</f>
        <v>87555034.210000008</v>
      </c>
      <c r="G21" s="387">
        <f t="shared" ref="G21:H21" si="7">SUM(G6:G20)</f>
        <v>16585517.370000001</v>
      </c>
      <c r="H21" s="387">
        <f t="shared" si="7"/>
        <v>46520875.68</v>
      </c>
      <c r="I21" s="86">
        <f>SUM(I6:I20)</f>
        <v>36470794.459999993</v>
      </c>
      <c r="J21" s="145">
        <f>I21/C21</f>
        <v>0.10307883216275401</v>
      </c>
      <c r="K21" s="86">
        <f>SUM(K6:K20)</f>
        <v>83811513.219999999</v>
      </c>
      <c r="L21" s="143">
        <f>K21/C21</f>
        <v>0.23687975632080105</v>
      </c>
      <c r="M21" s="144">
        <f>SUM(M6:M20)</f>
        <v>40372405.399999999</v>
      </c>
      <c r="N21" s="143">
        <f>M21/C21</f>
        <v>0.11410610769111457</v>
      </c>
      <c r="O21" s="144">
        <f>SUM(O6:O20)</f>
        <v>14941536.109999999</v>
      </c>
      <c r="P21" s="143">
        <f>O21/C21</f>
        <v>4.2229847628507594E-2</v>
      </c>
      <c r="Q21" s="144">
        <f>SUM(Q6:Q20)</f>
        <v>27556910.84</v>
      </c>
      <c r="R21" s="88">
        <f>Q21/C21</f>
        <v>7.7885174410328356E-2</v>
      </c>
      <c r="S21" s="408"/>
      <c r="T21" s="402"/>
      <c r="U21" s="409"/>
      <c r="V21" s="402"/>
    </row>
    <row r="22" spans="1:22" ht="52.95" customHeight="1" x14ac:dyDescent="0.3">
      <c r="A22" s="796" t="s">
        <v>266</v>
      </c>
      <c r="B22" s="797"/>
      <c r="C22" s="388">
        <v>25954696</v>
      </c>
      <c r="D22" s="389">
        <v>12144506</v>
      </c>
      <c r="E22" s="394">
        <f t="shared" si="6"/>
        <v>0.46791170276084143</v>
      </c>
      <c r="F22" s="395">
        <v>5550644</v>
      </c>
      <c r="G22" s="395">
        <v>3177561</v>
      </c>
      <c r="H22" s="389">
        <v>3416302</v>
      </c>
      <c r="I22" s="391">
        <v>3376887</v>
      </c>
      <c r="J22" s="390">
        <f>I22/C22</f>
        <v>0.13010697563169302</v>
      </c>
      <c r="K22" s="391">
        <v>6917326</v>
      </c>
      <c r="L22" s="392">
        <f>K22/C22</f>
        <v>0.26651539282139924</v>
      </c>
      <c r="M22" s="389">
        <v>831055</v>
      </c>
      <c r="N22" s="392">
        <f>M22/C22</f>
        <v>3.2019446500163209E-2</v>
      </c>
      <c r="O22" s="389">
        <v>405245</v>
      </c>
      <c r="P22" s="392">
        <f>O22/C22</f>
        <v>1.5613552167977617E-2</v>
      </c>
      <c r="Q22" s="389">
        <v>2279675</v>
      </c>
      <c r="R22" s="392">
        <f>Q22/C22</f>
        <v>8.78328530605791E-2</v>
      </c>
      <c r="S22" s="36"/>
      <c r="U22" s="37"/>
      <c r="V22" s="139"/>
    </row>
    <row r="23" spans="1:22" ht="14.55" customHeight="1" x14ac:dyDescent="0.3">
      <c r="A23" s="411"/>
      <c r="B23" s="411"/>
      <c r="C23" s="412"/>
      <c r="D23" s="412"/>
      <c r="E23" s="413"/>
      <c r="F23" s="412"/>
      <c r="G23" s="412"/>
      <c r="H23" s="412"/>
      <c r="I23" s="412"/>
      <c r="J23" s="413"/>
      <c r="K23" s="412"/>
      <c r="L23" s="413"/>
      <c r="M23" s="414"/>
      <c r="N23" s="414"/>
      <c r="O23" s="415"/>
      <c r="P23" s="415"/>
      <c r="Q23" s="412"/>
      <c r="R23" s="413"/>
      <c r="S23" s="45"/>
    </row>
    <row r="24" spans="1:22" ht="30.75" customHeight="1" x14ac:dyDescent="0.3">
      <c r="A24" s="798" t="s">
        <v>33</v>
      </c>
      <c r="B24" s="799"/>
      <c r="C24" s="422">
        <f>SUM(C21:C22)</f>
        <v>379769283.29000002</v>
      </c>
      <c r="D24" s="419">
        <f>SUM(D21:D22)</f>
        <v>162805933.26000002</v>
      </c>
      <c r="E24" s="417">
        <f>D24/C24</f>
        <v>0.42869694949940934</v>
      </c>
      <c r="F24" s="416">
        <f t="shared" ref="F24:K24" si="8">SUM(F21:F22)</f>
        <v>93105678.210000008</v>
      </c>
      <c r="G24" s="416">
        <f t="shared" si="8"/>
        <v>19763078.370000001</v>
      </c>
      <c r="H24" s="421">
        <f t="shared" si="8"/>
        <v>49937177.68</v>
      </c>
      <c r="I24" s="419">
        <f t="shared" si="8"/>
        <v>39847681.459999993</v>
      </c>
      <c r="J24" s="418">
        <f>I24/C24</f>
        <v>0.10492602538781802</v>
      </c>
      <c r="K24" s="419">
        <f t="shared" si="8"/>
        <v>90728839.219999999</v>
      </c>
      <c r="L24" s="423">
        <f>K24/C24</f>
        <v>0.2389051542926327</v>
      </c>
      <c r="M24" s="424">
        <f>SUM(M21:M23)</f>
        <v>41203460.399999999</v>
      </c>
      <c r="N24" s="418">
        <f>M24/C24</f>
        <v>0.10849603223053758</v>
      </c>
      <c r="O24" s="419">
        <f>SUM(O21:O22)</f>
        <v>15346781.109999999</v>
      </c>
      <c r="P24" s="418">
        <f>O24/C24</f>
        <v>4.0410801466217755E-2</v>
      </c>
      <c r="Q24" s="419">
        <f>SUM(Q21:Q22)</f>
        <v>29836585.84</v>
      </c>
      <c r="R24" s="420">
        <f>Q24/C24</f>
        <v>7.8565031857029205E-2</v>
      </c>
      <c r="S24" s="48"/>
      <c r="U24" s="37"/>
    </row>
    <row r="25" spans="1:22" ht="11.25" customHeight="1" x14ac:dyDescent="0.3">
      <c r="D25" s="37"/>
      <c r="E25" s="37"/>
      <c r="F25" s="37"/>
      <c r="G25" s="37"/>
      <c r="H25" s="37"/>
      <c r="I25" s="37"/>
      <c r="J25" s="37"/>
      <c r="K25" s="37"/>
      <c r="L25" s="37"/>
      <c r="M25" s="37"/>
      <c r="N25" s="37"/>
      <c r="O25" s="37"/>
      <c r="P25" s="37"/>
      <c r="Q25" s="37"/>
      <c r="R25" s="37"/>
      <c r="S25" s="37"/>
    </row>
    <row r="26" spans="1:22" ht="27.75" customHeight="1" x14ac:dyDescent="0.3">
      <c r="A26" s="650" t="s">
        <v>219</v>
      </c>
      <c r="C26" s="37"/>
      <c r="D26" s="37"/>
      <c r="E26" s="37"/>
      <c r="F26" s="37"/>
      <c r="G26" s="37"/>
      <c r="H26" s="37"/>
      <c r="I26" s="37"/>
      <c r="J26" s="37"/>
      <c r="K26" s="37"/>
      <c r="L26" s="37"/>
      <c r="M26" s="37"/>
      <c r="N26" s="37"/>
      <c r="O26" s="37"/>
      <c r="P26" s="37"/>
      <c r="Q26" s="37"/>
      <c r="R26" s="37"/>
      <c r="S26" s="37"/>
    </row>
    <row r="27" spans="1:22" ht="15.6" x14ac:dyDescent="0.3">
      <c r="A27" s="199"/>
      <c r="B27" s="199"/>
      <c r="C27" s="199"/>
      <c r="D27" s="199"/>
      <c r="E27" s="199"/>
      <c r="F27" s="199"/>
      <c r="G27" s="199"/>
      <c r="H27" s="199"/>
      <c r="I27" s="199"/>
      <c r="J27" s="199"/>
      <c r="K27" s="199"/>
      <c r="L27" s="199"/>
      <c r="M27" s="199"/>
      <c r="N27" s="199"/>
      <c r="O27" s="199"/>
      <c r="P27" s="199"/>
      <c r="Q27" s="199"/>
      <c r="R27" s="199"/>
      <c r="S27" s="339"/>
      <c r="T27" s="339"/>
    </row>
    <row r="28" spans="1:22" x14ac:dyDescent="0.3">
      <c r="A28" s="397"/>
      <c r="B28" s="398"/>
      <c r="C28" s="396"/>
      <c r="D28" s="396"/>
      <c r="E28" s="396"/>
      <c r="F28" s="396"/>
      <c r="G28" s="396"/>
      <c r="H28" s="396"/>
      <c r="I28" s="396"/>
      <c r="J28" s="396"/>
      <c r="K28" s="396"/>
      <c r="L28" s="396"/>
      <c r="M28" s="396"/>
      <c r="N28" s="396"/>
      <c r="O28" s="396"/>
      <c r="P28" s="396"/>
      <c r="Q28" s="396"/>
      <c r="R28" s="396"/>
      <c r="S28" s="399"/>
      <c r="T28" s="399"/>
    </row>
    <row r="29" spans="1:22" x14ac:dyDescent="0.3">
      <c r="A29" s="397"/>
      <c r="B29" s="398"/>
      <c r="C29" s="396"/>
      <c r="D29" s="396"/>
      <c r="E29" s="396"/>
      <c r="F29" s="396"/>
      <c r="G29" s="396"/>
      <c r="H29" s="396"/>
      <c r="I29" s="396"/>
      <c r="J29" s="396"/>
      <c r="K29" s="396"/>
      <c r="L29" s="396"/>
      <c r="M29" s="396"/>
      <c r="N29" s="396"/>
      <c r="O29" s="396"/>
      <c r="P29" s="396"/>
      <c r="Q29" s="396"/>
      <c r="R29" s="396"/>
      <c r="S29" s="399"/>
      <c r="T29" s="399"/>
    </row>
    <row r="30" spans="1:22" x14ac:dyDescent="0.3">
      <c r="A30" s="397"/>
      <c r="B30" s="398"/>
      <c r="C30" s="396"/>
      <c r="D30" s="396"/>
      <c r="E30" s="396"/>
      <c r="F30" s="396"/>
      <c r="G30" s="396"/>
      <c r="H30" s="396"/>
      <c r="I30" s="396"/>
      <c r="J30" s="396"/>
      <c r="K30" s="396"/>
      <c r="L30" s="396"/>
      <c r="M30" s="396"/>
      <c r="N30" s="396"/>
      <c r="O30" s="396"/>
      <c r="P30" s="396"/>
      <c r="Q30" s="396"/>
      <c r="R30" s="396"/>
      <c r="S30" s="399"/>
      <c r="T30" s="399"/>
    </row>
    <row r="31" spans="1:22" x14ac:dyDescent="0.3">
      <c r="A31" s="397"/>
      <c r="B31" s="398"/>
      <c r="C31" s="396"/>
      <c r="D31" s="396"/>
      <c r="E31" s="396"/>
      <c r="F31" s="396"/>
      <c r="G31" s="396"/>
      <c r="H31" s="396"/>
      <c r="I31" s="396"/>
      <c r="J31" s="396"/>
      <c r="K31" s="396"/>
      <c r="L31" s="396"/>
      <c r="M31" s="396"/>
      <c r="N31" s="396"/>
      <c r="O31" s="396"/>
      <c r="P31" s="396"/>
      <c r="Q31" s="396"/>
      <c r="R31" s="396"/>
      <c r="S31" s="399"/>
      <c r="T31" s="399"/>
    </row>
    <row r="32" spans="1:22" x14ac:dyDescent="0.3">
      <c r="A32" s="397"/>
      <c r="B32" s="398"/>
      <c r="C32" s="396"/>
      <c r="D32" s="396"/>
      <c r="E32" s="396"/>
      <c r="F32" s="396"/>
      <c r="G32" s="396"/>
      <c r="H32" s="396"/>
      <c r="I32" s="396"/>
      <c r="J32" s="396"/>
      <c r="K32" s="396"/>
      <c r="L32" s="396"/>
      <c r="M32" s="396"/>
      <c r="N32" s="396"/>
      <c r="O32" s="396"/>
      <c r="P32" s="396"/>
      <c r="Q32" s="396"/>
      <c r="R32" s="396"/>
      <c r="S32" s="399"/>
      <c r="T32" s="399"/>
    </row>
    <row r="33" spans="1:20" x14ac:dyDescent="0.3">
      <c r="A33" s="397"/>
      <c r="B33" s="398"/>
      <c r="C33" s="396"/>
      <c r="D33" s="396"/>
      <c r="E33" s="396"/>
      <c r="F33" s="396"/>
      <c r="G33" s="396"/>
      <c r="H33" s="396"/>
      <c r="I33" s="396"/>
      <c r="J33" s="396"/>
      <c r="K33" s="396"/>
      <c r="L33" s="396"/>
      <c r="M33" s="396"/>
      <c r="N33" s="396"/>
      <c r="O33" s="396"/>
      <c r="P33" s="396"/>
      <c r="Q33" s="396"/>
      <c r="R33" s="396"/>
      <c r="S33" s="399"/>
      <c r="T33" s="399"/>
    </row>
    <row r="34" spans="1:20" x14ac:dyDescent="0.3">
      <c r="A34" s="397"/>
      <c r="B34" s="398"/>
      <c r="C34" s="396"/>
      <c r="D34" s="396"/>
      <c r="E34" s="396"/>
      <c r="F34" s="396"/>
      <c r="G34" s="396"/>
      <c r="H34" s="396"/>
      <c r="I34" s="396"/>
      <c r="J34" s="396"/>
      <c r="K34" s="396"/>
      <c r="L34" s="396"/>
      <c r="M34" s="396"/>
      <c r="N34" s="396"/>
      <c r="O34" s="396"/>
      <c r="P34" s="396"/>
      <c r="Q34" s="396"/>
      <c r="R34" s="396"/>
      <c r="S34" s="399"/>
      <c r="T34" s="399"/>
    </row>
    <row r="35" spans="1:20" x14ac:dyDescent="0.3">
      <c r="A35" s="397"/>
      <c r="B35" s="398"/>
      <c r="C35" s="396"/>
      <c r="D35" s="396"/>
      <c r="E35" s="396"/>
      <c r="F35" s="396"/>
      <c r="G35" s="396"/>
      <c r="H35" s="396"/>
      <c r="I35" s="396"/>
      <c r="J35" s="396"/>
      <c r="K35" s="396"/>
      <c r="L35" s="396"/>
      <c r="M35" s="396"/>
      <c r="N35" s="396"/>
      <c r="O35" s="396"/>
      <c r="P35" s="396"/>
      <c r="Q35" s="396"/>
      <c r="R35" s="396"/>
      <c r="S35" s="399"/>
      <c r="T35" s="399"/>
    </row>
    <row r="36" spans="1:20" x14ac:dyDescent="0.3">
      <c r="A36" s="400"/>
      <c r="B36" s="401"/>
      <c r="C36" s="396"/>
      <c r="D36" s="396"/>
      <c r="E36" s="396"/>
      <c r="F36" s="396"/>
      <c r="G36" s="396"/>
      <c r="H36" s="396"/>
      <c r="I36" s="396"/>
      <c r="J36" s="396"/>
      <c r="K36" s="396"/>
      <c r="L36" s="396"/>
      <c r="M36" s="396"/>
      <c r="N36" s="396"/>
      <c r="O36" s="396"/>
      <c r="P36" s="396"/>
      <c r="Q36" s="396"/>
      <c r="R36" s="396"/>
      <c r="S36" s="399"/>
      <c r="T36" s="399"/>
    </row>
    <row r="37" spans="1:20" x14ac:dyDescent="0.3">
      <c r="A37" s="400"/>
      <c r="B37" s="401"/>
      <c r="C37" s="396"/>
      <c r="D37" s="396"/>
      <c r="E37" s="396"/>
      <c r="F37" s="396"/>
      <c r="G37" s="396"/>
      <c r="H37" s="396"/>
      <c r="I37" s="396"/>
      <c r="J37" s="396"/>
      <c r="K37" s="396"/>
      <c r="L37" s="396"/>
      <c r="M37" s="396"/>
      <c r="N37" s="396"/>
      <c r="O37" s="396"/>
      <c r="P37" s="396"/>
      <c r="Q37" s="396"/>
      <c r="R37" s="396"/>
      <c r="S37" s="399"/>
      <c r="T37" s="399"/>
    </row>
    <row r="38" spans="1:20" x14ac:dyDescent="0.3">
      <c r="A38" s="400"/>
      <c r="B38" s="401"/>
      <c r="C38" s="396"/>
      <c r="D38" s="396"/>
      <c r="E38" s="396"/>
      <c r="F38" s="396"/>
      <c r="G38" s="396"/>
      <c r="H38" s="396"/>
      <c r="I38" s="396"/>
      <c r="J38" s="396"/>
      <c r="K38" s="396"/>
      <c r="L38" s="396"/>
      <c r="M38" s="396"/>
      <c r="N38" s="396"/>
      <c r="O38" s="396"/>
      <c r="P38" s="396"/>
      <c r="Q38" s="396"/>
      <c r="R38" s="396"/>
      <c r="S38" s="399"/>
      <c r="T38" s="399"/>
    </row>
    <row r="39" spans="1:20" x14ac:dyDescent="0.3">
      <c r="A39" s="402"/>
      <c r="B39" s="402"/>
      <c r="C39" s="402"/>
      <c r="D39" s="402"/>
      <c r="E39" s="402"/>
      <c r="F39" s="402"/>
      <c r="G39" s="402"/>
      <c r="H39" s="402"/>
      <c r="I39" s="402"/>
      <c r="J39" s="402"/>
      <c r="K39" s="402"/>
      <c r="L39" s="402"/>
      <c r="M39" s="402"/>
      <c r="N39" s="402"/>
      <c r="O39" s="402"/>
      <c r="P39" s="402"/>
      <c r="Q39" s="402"/>
      <c r="R39" s="402"/>
      <c r="S39" s="402"/>
      <c r="T39" s="402"/>
    </row>
  </sheetData>
  <mergeCells count="17">
    <mergeCell ref="O2:P3"/>
    <mergeCell ref="A2:A4"/>
    <mergeCell ref="B2:B4"/>
    <mergeCell ref="C2:C4"/>
    <mergeCell ref="A5:R5"/>
    <mergeCell ref="Q2:R3"/>
    <mergeCell ref="D3:E3"/>
    <mergeCell ref="F3:F4"/>
    <mergeCell ref="G3:G4"/>
    <mergeCell ref="H3:H4"/>
    <mergeCell ref="D2:H2"/>
    <mergeCell ref="I2:J3"/>
    <mergeCell ref="K2:L3"/>
    <mergeCell ref="A21:B21"/>
    <mergeCell ref="A22:B22"/>
    <mergeCell ref="A24:B24"/>
    <mergeCell ref="M2:N3"/>
  </mergeCells>
  <pageMargins left="0.31496062992125984" right="0.11811023622047245" top="0.74803149606299213" bottom="0.74803149606299213" header="0.31496062992125984" footer="0.31496062992125984"/>
  <pageSetup paperSize="9" firstPageNumber="6" orientation="landscape" useFirstPageNumber="1" r:id="rId1"/>
  <headerFooter>
    <oddHeader>&amp;LAugstākās izglītības finansējums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553066"/>
  </sheetPr>
  <dimension ref="A1:V59"/>
  <sheetViews>
    <sheetView topLeftCell="A2" zoomScaleNormal="100" workbookViewId="0">
      <selection activeCell="K19" sqref="K19"/>
    </sheetView>
  </sheetViews>
  <sheetFormatPr defaultColWidth="9.109375" defaultRowHeight="13.8" x14ac:dyDescent="0.3"/>
  <cols>
    <col min="1" max="1" width="3.44140625" style="14" customWidth="1"/>
    <col min="2" max="2" width="11.44140625" style="14" customWidth="1"/>
    <col min="3" max="3" width="10.44140625" style="14" customWidth="1"/>
    <col min="4" max="4" width="11.33203125" style="14" customWidth="1"/>
    <col min="5" max="5" width="9.44140625" style="14" customWidth="1"/>
    <col min="6" max="6" width="10.44140625" style="14" customWidth="1"/>
    <col min="7" max="7" width="9.6640625" style="14" customWidth="1"/>
    <col min="8" max="8" width="9.77734375" style="14" customWidth="1"/>
    <col min="9" max="9" width="9.44140625" style="14" customWidth="1"/>
    <col min="10" max="10" width="9.109375" style="14" customWidth="1"/>
    <col min="11" max="11" width="10.109375" style="14" customWidth="1"/>
    <col min="12" max="12" width="9.109375" style="14" customWidth="1"/>
    <col min="13" max="13" width="9.6640625" style="14" customWidth="1"/>
    <col min="14" max="14" width="8.77734375" style="14" customWidth="1"/>
    <col min="15" max="15" width="10" style="14" customWidth="1"/>
    <col min="16" max="16" width="8.77734375" style="14" customWidth="1"/>
    <col min="17" max="17" width="9.44140625" style="14" customWidth="1"/>
    <col min="18" max="18" width="9" style="14" customWidth="1"/>
    <col min="19" max="16384" width="9.109375" style="14"/>
  </cols>
  <sheetData>
    <row r="1" spans="1:22" ht="18.75" customHeight="1" x14ac:dyDescent="0.3">
      <c r="A1" s="1" t="s">
        <v>169</v>
      </c>
    </row>
    <row r="2" spans="1:22" ht="12.75" customHeight="1" x14ac:dyDescent="0.3">
      <c r="A2" s="802" t="s">
        <v>0</v>
      </c>
      <c r="B2" s="805" t="s">
        <v>47</v>
      </c>
      <c r="C2" s="808" t="s">
        <v>35</v>
      </c>
      <c r="D2" s="820" t="s">
        <v>36</v>
      </c>
      <c r="E2" s="821"/>
      <c r="F2" s="821"/>
      <c r="G2" s="821"/>
      <c r="H2" s="822"/>
      <c r="I2" s="761" t="s">
        <v>37</v>
      </c>
      <c r="J2" s="764"/>
      <c r="K2" s="762" t="s">
        <v>38</v>
      </c>
      <c r="L2" s="832"/>
      <c r="M2" s="762" t="s">
        <v>39</v>
      </c>
      <c r="N2" s="762"/>
      <c r="O2" s="761" t="s">
        <v>40</v>
      </c>
      <c r="P2" s="764"/>
      <c r="Q2" s="788" t="s">
        <v>41</v>
      </c>
      <c r="R2" s="764"/>
    </row>
    <row r="3" spans="1:22" ht="39.75" customHeight="1" x14ac:dyDescent="0.3">
      <c r="A3" s="803"/>
      <c r="B3" s="806"/>
      <c r="C3" s="809"/>
      <c r="D3" s="815" t="s">
        <v>14</v>
      </c>
      <c r="E3" s="816"/>
      <c r="F3" s="817" t="s">
        <v>42</v>
      </c>
      <c r="G3" s="817" t="s">
        <v>43</v>
      </c>
      <c r="H3" s="819" t="s">
        <v>44</v>
      </c>
      <c r="I3" s="793"/>
      <c r="J3" s="766"/>
      <c r="K3" s="814"/>
      <c r="L3" s="765"/>
      <c r="M3" s="830"/>
      <c r="N3" s="830"/>
      <c r="O3" s="793"/>
      <c r="P3" s="766"/>
      <c r="Q3" s="793"/>
      <c r="R3" s="766"/>
    </row>
    <row r="4" spans="1:22" ht="40.5" customHeight="1" x14ac:dyDescent="0.3">
      <c r="A4" s="827"/>
      <c r="B4" s="828"/>
      <c r="C4" s="829"/>
      <c r="D4" s="65" t="s">
        <v>12</v>
      </c>
      <c r="E4" s="66" t="s">
        <v>13</v>
      </c>
      <c r="F4" s="831"/>
      <c r="G4" s="831"/>
      <c r="H4" s="828"/>
      <c r="I4" s="67" t="s">
        <v>12</v>
      </c>
      <c r="J4" s="68" t="s">
        <v>13</v>
      </c>
      <c r="K4" s="65" t="s">
        <v>12</v>
      </c>
      <c r="L4" s="69" t="s">
        <v>13</v>
      </c>
      <c r="M4" s="65" t="s">
        <v>12</v>
      </c>
      <c r="N4" s="69" t="s">
        <v>13</v>
      </c>
      <c r="O4" s="67" t="s">
        <v>12</v>
      </c>
      <c r="P4" s="68" t="s">
        <v>13</v>
      </c>
      <c r="Q4" s="67" t="s">
        <v>12</v>
      </c>
      <c r="R4" s="68" t="s">
        <v>13</v>
      </c>
      <c r="S4" s="402"/>
      <c r="T4" s="402"/>
      <c r="U4" s="402"/>
      <c r="V4" s="402"/>
    </row>
    <row r="5" spans="1:22" ht="37.799999999999997" customHeight="1" x14ac:dyDescent="0.3">
      <c r="A5" s="823" t="s">
        <v>318</v>
      </c>
      <c r="B5" s="824"/>
      <c r="C5" s="824"/>
      <c r="D5" s="824"/>
      <c r="E5" s="824"/>
      <c r="F5" s="824"/>
      <c r="G5" s="824"/>
      <c r="H5" s="824"/>
      <c r="I5" s="824"/>
      <c r="J5" s="824"/>
      <c r="K5" s="824"/>
      <c r="L5" s="824"/>
      <c r="M5" s="824"/>
      <c r="N5" s="824"/>
      <c r="O5" s="824"/>
      <c r="P5" s="824"/>
      <c r="Q5" s="824"/>
      <c r="R5" s="835"/>
      <c r="S5" s="339"/>
      <c r="T5" s="339"/>
      <c r="U5" s="402"/>
      <c r="V5" s="402"/>
    </row>
    <row r="6" spans="1:22" ht="12.75" customHeight="1" x14ac:dyDescent="0.3">
      <c r="A6" s="70">
        <v>1</v>
      </c>
      <c r="B6" s="71" t="s">
        <v>222</v>
      </c>
      <c r="C6" s="77">
        <v>3681021</v>
      </c>
      <c r="D6" s="44">
        <v>2046534</v>
      </c>
      <c r="E6" s="504">
        <f>D6/C6</f>
        <v>0.55596911835058804</v>
      </c>
      <c r="F6" s="44">
        <v>1379095</v>
      </c>
      <c r="G6" s="44">
        <v>188188</v>
      </c>
      <c r="H6" s="44">
        <v>479251</v>
      </c>
      <c r="I6" s="73">
        <v>524144</v>
      </c>
      <c r="J6" s="505">
        <f>I6/C6</f>
        <v>0.14239092903843797</v>
      </c>
      <c r="K6" s="73">
        <v>397061</v>
      </c>
      <c r="L6" s="627">
        <f>K6/C6</f>
        <v>0.10786708361620322</v>
      </c>
      <c r="M6" s="624">
        <v>511591</v>
      </c>
      <c r="N6" s="627">
        <f>M6/C6</f>
        <v>0.13898073387791052</v>
      </c>
      <c r="O6" s="624">
        <v>201691</v>
      </c>
      <c r="P6" s="627">
        <f>O6/C6</f>
        <v>5.4792135116860242E-2</v>
      </c>
      <c r="Q6" s="44">
        <v>0</v>
      </c>
      <c r="R6" s="627">
        <f>Q6/C6</f>
        <v>0</v>
      </c>
      <c r="S6" s="409"/>
      <c r="T6" s="409"/>
      <c r="U6" s="440"/>
      <c r="V6" s="402"/>
    </row>
    <row r="7" spans="1:22" ht="12.75" customHeight="1" x14ac:dyDescent="0.3">
      <c r="A7" s="70">
        <v>2</v>
      </c>
      <c r="B7" s="71" t="s">
        <v>48</v>
      </c>
      <c r="C7" s="77">
        <v>1593176</v>
      </c>
      <c r="D7" s="44">
        <v>895958</v>
      </c>
      <c r="E7" s="504">
        <f t="shared" ref="E7:E13" si="0">D7/C7</f>
        <v>0.56237226772183357</v>
      </c>
      <c r="F7" s="44">
        <v>489784</v>
      </c>
      <c r="G7" s="44">
        <v>79875</v>
      </c>
      <c r="H7" s="44">
        <v>326299</v>
      </c>
      <c r="I7" s="73">
        <v>245213</v>
      </c>
      <c r="J7" s="505">
        <f t="shared" ref="J7:J13" si="1">I7/C7</f>
        <v>0.1539145706437958</v>
      </c>
      <c r="K7" s="73">
        <v>255852</v>
      </c>
      <c r="L7" s="627">
        <f t="shared" ref="L7:L13" si="2">K7/C7</f>
        <v>0.16059242669987497</v>
      </c>
      <c r="M7" s="624">
        <v>50488</v>
      </c>
      <c r="N7" s="627">
        <f t="shared" ref="N7:N13" si="3">M7/C7</f>
        <v>3.1690158526113878E-2</v>
      </c>
      <c r="O7" s="624">
        <v>120643</v>
      </c>
      <c r="P7" s="627">
        <f t="shared" ref="P7:P13" si="4">O7/C7</f>
        <v>7.5724841448779043E-2</v>
      </c>
      <c r="Q7" s="630">
        <v>25022</v>
      </c>
      <c r="R7" s="627">
        <f t="shared" ref="R7:R13" si="5">Q7/C7</f>
        <v>1.5705734959602705E-2</v>
      </c>
      <c r="S7" s="409"/>
      <c r="T7" s="409"/>
      <c r="U7" s="440"/>
      <c r="V7" s="402"/>
    </row>
    <row r="8" spans="1:22" ht="12.75" customHeight="1" x14ac:dyDescent="0.3">
      <c r="A8" s="70">
        <v>3</v>
      </c>
      <c r="B8" s="188" t="s">
        <v>49</v>
      </c>
      <c r="C8" s="77">
        <v>1619181</v>
      </c>
      <c r="D8" s="44">
        <v>1020073</v>
      </c>
      <c r="E8" s="504">
        <f t="shared" si="0"/>
        <v>0.62999318791413683</v>
      </c>
      <c r="F8" s="44">
        <v>461846</v>
      </c>
      <c r="G8" s="44">
        <v>236998</v>
      </c>
      <c r="H8" s="44">
        <v>321229</v>
      </c>
      <c r="I8" s="73">
        <v>260639</v>
      </c>
      <c r="J8" s="505">
        <f t="shared" si="1"/>
        <v>0.16096965070612859</v>
      </c>
      <c r="K8" s="73">
        <v>205075</v>
      </c>
      <c r="L8" s="627">
        <f t="shared" si="2"/>
        <v>0.12665353657188419</v>
      </c>
      <c r="M8" s="624">
        <v>10713</v>
      </c>
      <c r="N8" s="627">
        <f t="shared" si="3"/>
        <v>6.616307874166014E-3</v>
      </c>
      <c r="O8" s="624">
        <v>122681</v>
      </c>
      <c r="P8" s="627">
        <f t="shared" si="4"/>
        <v>7.5767316933684381E-2</v>
      </c>
      <c r="Q8" s="44">
        <v>0</v>
      </c>
      <c r="R8" s="627">
        <f t="shared" si="5"/>
        <v>0</v>
      </c>
      <c r="S8" s="409"/>
      <c r="T8" s="409"/>
      <c r="U8" s="440"/>
      <c r="V8" s="402"/>
    </row>
    <row r="9" spans="1:22" ht="12.75" customHeight="1" x14ac:dyDescent="0.3">
      <c r="A9" s="70">
        <v>4</v>
      </c>
      <c r="B9" s="71" t="s">
        <v>50</v>
      </c>
      <c r="C9" s="77">
        <v>359896</v>
      </c>
      <c r="D9" s="44">
        <v>174237</v>
      </c>
      <c r="E9" s="504">
        <f t="shared" si="0"/>
        <v>0.48413152688554473</v>
      </c>
      <c r="F9" s="44">
        <v>53000</v>
      </c>
      <c r="G9" s="44">
        <v>65000</v>
      </c>
      <c r="H9" s="44">
        <v>56237</v>
      </c>
      <c r="I9" s="73">
        <v>41503</v>
      </c>
      <c r="J9" s="505">
        <f t="shared" si="1"/>
        <v>0.11531942561184343</v>
      </c>
      <c r="K9" s="73">
        <v>99920</v>
      </c>
      <c r="L9" s="627">
        <f t="shared" si="2"/>
        <v>0.27763576144219443</v>
      </c>
      <c r="M9" s="624">
        <v>9848</v>
      </c>
      <c r="N9" s="627">
        <f t="shared" si="3"/>
        <v>2.7363460555271522E-2</v>
      </c>
      <c r="O9" s="624">
        <v>26277</v>
      </c>
      <c r="P9" s="627">
        <f t="shared" si="4"/>
        <v>7.3012759241558672E-2</v>
      </c>
      <c r="Q9" s="630">
        <v>8111</v>
      </c>
      <c r="R9" s="627">
        <f t="shared" si="5"/>
        <v>2.2537066263587258E-2</v>
      </c>
      <c r="S9" s="409"/>
      <c r="T9" s="409"/>
      <c r="U9" s="440"/>
      <c r="V9" s="402"/>
    </row>
    <row r="10" spans="1:22" ht="12.75" customHeight="1" x14ac:dyDescent="0.3">
      <c r="A10" s="70">
        <v>5</v>
      </c>
      <c r="B10" s="71" t="s">
        <v>51</v>
      </c>
      <c r="C10" s="77">
        <v>1637657</v>
      </c>
      <c r="D10" s="44">
        <v>926214</v>
      </c>
      <c r="E10" s="504">
        <f t="shared" si="0"/>
        <v>0.56557264433272658</v>
      </c>
      <c r="F10" s="44">
        <v>539477</v>
      </c>
      <c r="G10" s="44">
        <v>83565</v>
      </c>
      <c r="H10" s="44">
        <v>303172</v>
      </c>
      <c r="I10" s="73">
        <v>217805</v>
      </c>
      <c r="J10" s="505">
        <f t="shared" si="1"/>
        <v>0.13299793546511876</v>
      </c>
      <c r="K10" s="73">
        <v>313836</v>
      </c>
      <c r="L10" s="627">
        <f t="shared" si="2"/>
        <v>0.19163719875407365</v>
      </c>
      <c r="M10" s="624">
        <v>26542</v>
      </c>
      <c r="N10" s="627">
        <f t="shared" si="3"/>
        <v>1.6207301040449863E-2</v>
      </c>
      <c r="O10" s="624">
        <v>153260</v>
      </c>
      <c r="P10" s="627">
        <f t="shared" si="4"/>
        <v>9.3584920407631153E-2</v>
      </c>
      <c r="Q10" s="44">
        <v>0</v>
      </c>
      <c r="R10" s="627">
        <f t="shared" si="5"/>
        <v>0</v>
      </c>
      <c r="S10" s="409"/>
      <c r="T10" s="409"/>
      <c r="U10" s="440"/>
      <c r="V10" s="402"/>
    </row>
    <row r="11" spans="1:22" ht="12.75" customHeight="1" x14ac:dyDescent="0.3">
      <c r="A11" s="186">
        <v>6</v>
      </c>
      <c r="B11" s="71" t="s">
        <v>171</v>
      </c>
      <c r="C11" s="77">
        <v>405040</v>
      </c>
      <c r="D11" s="44">
        <v>255674</v>
      </c>
      <c r="E11" s="504">
        <f t="shared" si="0"/>
        <v>0.63123148331029033</v>
      </c>
      <c r="F11" s="44">
        <v>98198</v>
      </c>
      <c r="G11" s="44">
        <v>60948</v>
      </c>
      <c r="H11" s="44">
        <v>96528</v>
      </c>
      <c r="I11" s="73">
        <v>54877</v>
      </c>
      <c r="J11" s="505">
        <f t="shared" si="1"/>
        <v>0.13548538415958919</v>
      </c>
      <c r="K11" s="73">
        <v>43755</v>
      </c>
      <c r="L11" s="627">
        <f t="shared" si="2"/>
        <v>0.10802636776614655</v>
      </c>
      <c r="M11" s="624">
        <v>6680</v>
      </c>
      <c r="N11" s="627">
        <f t="shared" si="3"/>
        <v>1.649219830140233E-2</v>
      </c>
      <c r="O11" s="624">
        <v>26800</v>
      </c>
      <c r="P11" s="627">
        <f t="shared" si="4"/>
        <v>6.6166304562512351E-2</v>
      </c>
      <c r="Q11" s="44">
        <v>17254</v>
      </c>
      <c r="R11" s="627">
        <f t="shared" si="5"/>
        <v>4.2598261900059255E-2</v>
      </c>
      <c r="S11" s="409"/>
      <c r="T11" s="409"/>
      <c r="U11" s="440"/>
      <c r="V11" s="402"/>
    </row>
    <row r="12" spans="1:22" ht="12.75" customHeight="1" x14ac:dyDescent="0.3">
      <c r="A12" s="70">
        <v>6</v>
      </c>
      <c r="B12" s="71" t="s">
        <v>52</v>
      </c>
      <c r="C12" s="77">
        <v>839929</v>
      </c>
      <c r="D12" s="44">
        <v>420138</v>
      </c>
      <c r="E12" s="504">
        <f t="shared" si="0"/>
        <v>0.50020656507871497</v>
      </c>
      <c r="F12" s="44">
        <v>215003</v>
      </c>
      <c r="G12" s="44">
        <v>37812</v>
      </c>
      <c r="H12" s="44">
        <v>167323</v>
      </c>
      <c r="I12" s="73">
        <v>94639</v>
      </c>
      <c r="J12" s="505">
        <f t="shared" si="1"/>
        <v>0.11267499991070674</v>
      </c>
      <c r="K12" s="73">
        <v>65991</v>
      </c>
      <c r="L12" s="627">
        <f t="shared" si="2"/>
        <v>7.8567355097871369E-2</v>
      </c>
      <c r="M12" s="624">
        <v>814</v>
      </c>
      <c r="N12" s="627">
        <f t="shared" si="3"/>
        <v>9.6912953356771822E-4</v>
      </c>
      <c r="O12" s="624">
        <v>68958</v>
      </c>
      <c r="P12" s="627">
        <f t="shared" si="4"/>
        <v>8.2099796530421029E-2</v>
      </c>
      <c r="Q12" s="630">
        <v>189389</v>
      </c>
      <c r="R12" s="627">
        <f t="shared" si="5"/>
        <v>0.22548215384871817</v>
      </c>
      <c r="S12" s="409"/>
      <c r="T12" s="409"/>
      <c r="U12" s="440"/>
      <c r="V12" s="402"/>
    </row>
    <row r="13" spans="1:22" ht="14.4" x14ac:dyDescent="0.3">
      <c r="A13" s="70">
        <v>7</v>
      </c>
      <c r="B13" s="71" t="s">
        <v>53</v>
      </c>
      <c r="C13" s="77">
        <v>1127473</v>
      </c>
      <c r="D13" s="44">
        <v>622332</v>
      </c>
      <c r="E13" s="504">
        <f t="shared" si="0"/>
        <v>0.55197064586025568</v>
      </c>
      <c r="F13" s="44">
        <v>345682</v>
      </c>
      <c r="G13" s="44">
        <v>172185</v>
      </c>
      <c r="H13" s="44">
        <v>104465</v>
      </c>
      <c r="I13" s="73">
        <v>159921</v>
      </c>
      <c r="J13" s="505">
        <f t="shared" si="1"/>
        <v>0.14184020371219533</v>
      </c>
      <c r="K13" s="73">
        <v>205991</v>
      </c>
      <c r="L13" s="627">
        <f t="shared" si="2"/>
        <v>0.18270149262997873</v>
      </c>
      <c r="M13" s="73">
        <v>2898</v>
      </c>
      <c r="N13" s="627">
        <f t="shared" si="3"/>
        <v>2.5703497999508638E-3</v>
      </c>
      <c r="O13" s="73">
        <v>114982</v>
      </c>
      <c r="P13" s="627">
        <f t="shared" si="4"/>
        <v>0.10198204302896832</v>
      </c>
      <c r="Q13" s="44">
        <v>21349</v>
      </c>
      <c r="R13" s="627">
        <f t="shared" si="5"/>
        <v>1.8935264968651135E-2</v>
      </c>
      <c r="S13" s="409"/>
      <c r="T13" s="409"/>
      <c r="U13" s="440"/>
      <c r="V13" s="402"/>
    </row>
    <row r="14" spans="1:22" ht="26.25" customHeight="1" x14ac:dyDescent="0.3">
      <c r="A14" s="735" t="s">
        <v>54</v>
      </c>
      <c r="B14" s="736"/>
      <c r="C14" s="74">
        <f>SUM(C6:C13)</f>
        <v>11263373</v>
      </c>
      <c r="D14" s="39">
        <f>SUM(D6:D13)</f>
        <v>6361160</v>
      </c>
      <c r="E14" s="75">
        <f>D14/C14</f>
        <v>0.56476510189265683</v>
      </c>
      <c r="F14" s="43">
        <f>SUM(F6:F13)</f>
        <v>3582085</v>
      </c>
      <c r="G14" s="43">
        <f>SUM(G6:G13)</f>
        <v>924571</v>
      </c>
      <c r="H14" s="38">
        <f>SUM(H6:H13)</f>
        <v>1854504</v>
      </c>
      <c r="I14" s="39">
        <f>SUM(I6:I13)</f>
        <v>1598741</v>
      </c>
      <c r="J14" s="40">
        <f>I14/C14</f>
        <v>0.14194158357358849</v>
      </c>
      <c r="K14" s="39">
        <f>SUM(K6:K13)</f>
        <v>1587481</v>
      </c>
      <c r="L14" s="40">
        <f>K14/C14</f>
        <v>0.14094188303983185</v>
      </c>
      <c r="M14" s="39">
        <f>SUM(M6:M13)</f>
        <v>619574</v>
      </c>
      <c r="N14" s="40">
        <f>M14/C14</f>
        <v>5.5007855994824995E-2</v>
      </c>
      <c r="O14" s="39">
        <f>SUM(O6:O13)</f>
        <v>835292</v>
      </c>
      <c r="P14" s="40">
        <f>O14/C14</f>
        <v>7.4160022934515263E-2</v>
      </c>
      <c r="Q14" s="39">
        <f>SUM(Q6:Q13)</f>
        <v>261125</v>
      </c>
      <c r="R14" s="41">
        <f>Q14/C14</f>
        <v>2.3183552564582564E-2</v>
      </c>
      <c r="S14" s="402"/>
      <c r="T14" s="402"/>
      <c r="U14" s="402"/>
      <c r="V14" s="402"/>
    </row>
    <row r="15" spans="1:22" ht="37.799999999999997" customHeight="1" x14ac:dyDescent="0.3">
      <c r="A15" s="823" t="s">
        <v>55</v>
      </c>
      <c r="B15" s="824"/>
      <c r="C15" s="824"/>
      <c r="D15" s="824"/>
      <c r="E15" s="824"/>
      <c r="F15" s="824"/>
      <c r="G15" s="824"/>
      <c r="H15" s="824"/>
      <c r="I15" s="824"/>
      <c r="J15" s="824"/>
      <c r="K15" s="824"/>
      <c r="L15" s="824"/>
      <c r="M15" s="824"/>
      <c r="N15" s="824"/>
      <c r="O15" s="824"/>
      <c r="P15" s="824"/>
      <c r="Q15" s="824"/>
      <c r="R15" s="824"/>
      <c r="S15" s="410"/>
      <c r="T15" s="339"/>
      <c r="U15" s="402"/>
      <c r="V15" s="402"/>
    </row>
    <row r="16" spans="1:22" x14ac:dyDescent="0.3">
      <c r="A16" s="76">
        <v>1</v>
      </c>
      <c r="B16" s="71" t="s">
        <v>56</v>
      </c>
      <c r="C16" s="77">
        <v>1213366</v>
      </c>
      <c r="D16" s="78">
        <v>781047</v>
      </c>
      <c r="E16" s="504">
        <f>D16/C16</f>
        <v>0.64370272448708798</v>
      </c>
      <c r="F16" s="79">
        <v>356011</v>
      </c>
      <c r="G16" s="79">
        <v>164690</v>
      </c>
      <c r="H16" s="80">
        <v>260346</v>
      </c>
      <c r="I16" s="81">
        <v>181975</v>
      </c>
      <c r="J16" s="505">
        <f>I16/C16</f>
        <v>0.14997535780630081</v>
      </c>
      <c r="K16" s="78">
        <v>141105</v>
      </c>
      <c r="L16" s="285">
        <f>K16/C16</f>
        <v>0.1162921987265178</v>
      </c>
      <c r="M16" s="78">
        <v>14657</v>
      </c>
      <c r="N16" s="505">
        <f>M16/C16</f>
        <v>1.2079619834411052E-2</v>
      </c>
      <c r="O16" s="78">
        <v>94582</v>
      </c>
      <c r="P16" s="505">
        <f>O16/C16</f>
        <v>7.7950099145682336E-2</v>
      </c>
      <c r="Q16" s="78">
        <v>0</v>
      </c>
      <c r="R16" s="507">
        <f>Q16/C16</f>
        <v>0</v>
      </c>
      <c r="S16" s="409"/>
      <c r="T16" s="409"/>
      <c r="U16" s="365"/>
      <c r="V16" s="402"/>
    </row>
    <row r="17" spans="1:22" x14ac:dyDescent="0.3">
      <c r="A17" s="76">
        <v>2</v>
      </c>
      <c r="B17" s="71" t="s">
        <v>57</v>
      </c>
      <c r="C17" s="77">
        <v>1746711</v>
      </c>
      <c r="D17" s="78">
        <v>1167445</v>
      </c>
      <c r="E17" s="504">
        <f t="shared" ref="E17:E23" si="6">D17/C17</f>
        <v>0.66836757769316157</v>
      </c>
      <c r="F17" s="79">
        <v>621596</v>
      </c>
      <c r="G17" s="79">
        <v>200849</v>
      </c>
      <c r="H17" s="80">
        <v>345000</v>
      </c>
      <c r="I17" s="81">
        <v>272156</v>
      </c>
      <c r="J17" s="505">
        <f t="shared" ref="J17:J23" si="7">I17/C17</f>
        <v>0.15581054908339159</v>
      </c>
      <c r="K17" s="78">
        <v>161034</v>
      </c>
      <c r="L17" s="285">
        <f t="shared" ref="L17:L23" si="8">K17/C17</f>
        <v>9.2192698162432141E-2</v>
      </c>
      <c r="M17" s="78">
        <v>12000</v>
      </c>
      <c r="N17" s="505">
        <f t="shared" ref="N17:N23" si="9">M17/C17</f>
        <v>6.870054634109478E-3</v>
      </c>
      <c r="O17" s="78">
        <v>134076</v>
      </c>
      <c r="P17" s="505">
        <f t="shared" ref="P17:P23" si="10">O17/C17</f>
        <v>7.6759120426905192E-2</v>
      </c>
      <c r="Q17" s="78">
        <v>0</v>
      </c>
      <c r="R17" s="507">
        <f t="shared" ref="R17:R23" si="11">Q17/C17</f>
        <v>0</v>
      </c>
      <c r="S17" s="409"/>
      <c r="T17" s="409"/>
      <c r="U17" s="365"/>
      <c r="V17" s="402"/>
    </row>
    <row r="18" spans="1:22" x14ac:dyDescent="0.3">
      <c r="A18" s="76">
        <v>3</v>
      </c>
      <c r="B18" s="71" t="s">
        <v>58</v>
      </c>
      <c r="C18" s="77">
        <v>901821.58</v>
      </c>
      <c r="D18" s="78">
        <v>504638.42</v>
      </c>
      <c r="E18" s="504">
        <f t="shared" si="6"/>
        <v>0.55957678457860816</v>
      </c>
      <c r="F18" s="79">
        <v>293544.84999999998</v>
      </c>
      <c r="G18" s="79">
        <v>94356.17</v>
      </c>
      <c r="H18" s="80">
        <v>116737.4</v>
      </c>
      <c r="I18" s="81">
        <v>144095.5</v>
      </c>
      <c r="J18" s="505">
        <f t="shared" si="7"/>
        <v>0.15978271444779577</v>
      </c>
      <c r="K18" s="78">
        <v>90709.62</v>
      </c>
      <c r="L18" s="285">
        <f t="shared" si="8"/>
        <v>0.10058488509445515</v>
      </c>
      <c r="M18" s="78">
        <v>123603.04</v>
      </c>
      <c r="N18" s="505">
        <f t="shared" si="9"/>
        <v>0.137059306121284</v>
      </c>
      <c r="O18" s="78">
        <v>38775</v>
      </c>
      <c r="P18" s="505">
        <f t="shared" si="10"/>
        <v>4.2996309757856982E-2</v>
      </c>
      <c r="Q18" s="78">
        <v>0</v>
      </c>
      <c r="R18" s="507">
        <f t="shared" si="11"/>
        <v>0</v>
      </c>
      <c r="S18" s="409"/>
      <c r="T18" s="409"/>
      <c r="U18" s="365"/>
      <c r="V18" s="402"/>
    </row>
    <row r="19" spans="1:22" x14ac:dyDescent="0.3">
      <c r="A19" s="76">
        <v>4</v>
      </c>
      <c r="B19" s="71" t="s">
        <v>59</v>
      </c>
      <c r="C19" s="77">
        <v>1710283</v>
      </c>
      <c r="D19" s="78">
        <f>SUM(F19:H19)</f>
        <v>978631</v>
      </c>
      <c r="E19" s="504">
        <f t="shared" si="6"/>
        <v>0.57220413229857281</v>
      </c>
      <c r="F19" s="79">
        <v>268582</v>
      </c>
      <c r="G19" s="79">
        <v>165221</v>
      </c>
      <c r="H19" s="80">
        <v>544828</v>
      </c>
      <c r="I19" s="81">
        <v>388306</v>
      </c>
      <c r="J19" s="505">
        <f t="shared" si="7"/>
        <v>0.22704195738366106</v>
      </c>
      <c r="K19" s="78">
        <v>54433</v>
      </c>
      <c r="L19" s="285">
        <f t="shared" si="8"/>
        <v>3.1826896484382992E-2</v>
      </c>
      <c r="M19" s="78">
        <v>618</v>
      </c>
      <c r="N19" s="505">
        <f t="shared" si="9"/>
        <v>3.6134370744490824E-4</v>
      </c>
      <c r="O19" s="78">
        <v>0</v>
      </c>
      <c r="P19" s="505">
        <f t="shared" si="10"/>
        <v>0</v>
      </c>
      <c r="Q19" s="78">
        <v>288295</v>
      </c>
      <c r="R19" s="507">
        <f t="shared" si="11"/>
        <v>0.16856567012593823</v>
      </c>
      <c r="S19" s="409"/>
      <c r="T19" s="409"/>
      <c r="U19" s="365"/>
      <c r="V19" s="402"/>
    </row>
    <row r="20" spans="1:22" x14ac:dyDescent="0.3">
      <c r="A20" s="76">
        <v>5</v>
      </c>
      <c r="B20" s="71" t="s">
        <v>60</v>
      </c>
      <c r="C20" s="77">
        <v>327184</v>
      </c>
      <c r="D20" s="78">
        <v>228144</v>
      </c>
      <c r="E20" s="504">
        <f t="shared" si="6"/>
        <v>0.69729571128172529</v>
      </c>
      <c r="F20" s="79">
        <v>85932</v>
      </c>
      <c r="G20" s="79">
        <v>57240</v>
      </c>
      <c r="H20" s="80">
        <v>84972</v>
      </c>
      <c r="I20" s="81">
        <v>54904</v>
      </c>
      <c r="J20" s="505">
        <f t="shared" si="7"/>
        <v>0.16780771675876571</v>
      </c>
      <c r="K20" s="78">
        <v>15979</v>
      </c>
      <c r="L20" s="285">
        <f t="shared" si="8"/>
        <v>4.8837962736564135E-2</v>
      </c>
      <c r="M20" s="78">
        <v>0</v>
      </c>
      <c r="N20" s="505">
        <f t="shared" si="9"/>
        <v>0</v>
      </c>
      <c r="O20" s="78">
        <v>28157</v>
      </c>
      <c r="P20" s="505">
        <f t="shared" si="10"/>
        <v>8.6058609222944893E-2</v>
      </c>
      <c r="Q20" s="78">
        <v>0</v>
      </c>
      <c r="R20" s="507">
        <f t="shared" si="11"/>
        <v>0</v>
      </c>
      <c r="S20" s="409"/>
      <c r="T20" s="409"/>
      <c r="U20" s="365"/>
      <c r="V20" s="402"/>
    </row>
    <row r="21" spans="1:22" x14ac:dyDescent="0.3">
      <c r="A21" s="76">
        <v>6</v>
      </c>
      <c r="B21" s="71" t="s">
        <v>61</v>
      </c>
      <c r="C21" s="77">
        <v>847984</v>
      </c>
      <c r="D21" s="78">
        <v>396749</v>
      </c>
      <c r="E21" s="504">
        <f t="shared" si="6"/>
        <v>0.46787321458895453</v>
      </c>
      <c r="F21" s="79">
        <v>145477</v>
      </c>
      <c r="G21" s="79">
        <v>79178</v>
      </c>
      <c r="H21" s="80">
        <v>172094</v>
      </c>
      <c r="I21" s="81">
        <v>92417</v>
      </c>
      <c r="J21" s="505">
        <f t="shared" si="7"/>
        <v>0.10898436762957792</v>
      </c>
      <c r="K21" s="78">
        <v>321280</v>
      </c>
      <c r="L21" s="285">
        <f t="shared" si="8"/>
        <v>0.37887507311458707</v>
      </c>
      <c r="M21" s="78">
        <v>31899</v>
      </c>
      <c r="N21" s="505">
        <f t="shared" si="9"/>
        <v>3.7617455046321628E-2</v>
      </c>
      <c r="O21" s="78">
        <v>5639</v>
      </c>
      <c r="P21" s="505">
        <f t="shared" si="10"/>
        <v>6.6498896205588786E-3</v>
      </c>
      <c r="Q21" s="78">
        <v>0</v>
      </c>
      <c r="R21" s="507">
        <f t="shared" si="11"/>
        <v>0</v>
      </c>
      <c r="S21" s="409"/>
      <c r="T21" s="409"/>
      <c r="U21" s="365"/>
      <c r="V21" s="402"/>
    </row>
    <row r="22" spans="1:22" x14ac:dyDescent="0.3">
      <c r="A22" s="76">
        <v>7</v>
      </c>
      <c r="B22" s="71" t="s">
        <v>62</v>
      </c>
      <c r="C22" s="77">
        <v>4644635</v>
      </c>
      <c r="D22" s="78">
        <v>2921595</v>
      </c>
      <c r="E22" s="504">
        <f t="shared" si="6"/>
        <v>0.62902574691014468</v>
      </c>
      <c r="F22" s="79">
        <v>380100</v>
      </c>
      <c r="G22" s="79">
        <v>232684</v>
      </c>
      <c r="H22" s="80">
        <v>2308811</v>
      </c>
      <c r="I22" s="81">
        <v>872717</v>
      </c>
      <c r="J22" s="505">
        <f t="shared" si="7"/>
        <v>0.18789786495601915</v>
      </c>
      <c r="K22" s="78">
        <v>534099</v>
      </c>
      <c r="L22" s="285">
        <f t="shared" si="8"/>
        <v>0.11499267434362442</v>
      </c>
      <c r="M22" s="78">
        <v>172783</v>
      </c>
      <c r="N22" s="505">
        <f t="shared" si="9"/>
        <v>3.7200555048997393E-2</v>
      </c>
      <c r="O22" s="78">
        <v>13063</v>
      </c>
      <c r="P22" s="505">
        <f t="shared" si="10"/>
        <v>2.812492262578222E-3</v>
      </c>
      <c r="Q22" s="78">
        <v>130378</v>
      </c>
      <c r="R22" s="507">
        <f t="shared" si="11"/>
        <v>2.8070666478636104E-2</v>
      </c>
      <c r="S22" s="409"/>
      <c r="T22" s="409"/>
      <c r="U22" s="365"/>
      <c r="V22" s="402"/>
    </row>
    <row r="23" spans="1:22" x14ac:dyDescent="0.3">
      <c r="A23" s="76">
        <v>9</v>
      </c>
      <c r="B23" s="71" t="s">
        <v>63</v>
      </c>
      <c r="C23" s="77">
        <v>5186830</v>
      </c>
      <c r="D23" s="78">
        <v>3763518</v>
      </c>
      <c r="E23" s="504">
        <f t="shared" si="6"/>
        <v>0.72559116068966978</v>
      </c>
      <c r="F23" s="79">
        <v>502259</v>
      </c>
      <c r="G23" s="79">
        <v>124284</v>
      </c>
      <c r="H23" s="80">
        <v>3136975</v>
      </c>
      <c r="I23" s="81">
        <v>1092339</v>
      </c>
      <c r="J23" s="505">
        <f t="shared" si="7"/>
        <v>0.21059857369530136</v>
      </c>
      <c r="K23" s="78">
        <v>237239</v>
      </c>
      <c r="L23" s="285">
        <f t="shared" si="8"/>
        <v>4.5738726736754436E-2</v>
      </c>
      <c r="M23" s="78">
        <v>90276</v>
      </c>
      <c r="N23" s="505">
        <f t="shared" si="9"/>
        <v>1.7404850361396076E-2</v>
      </c>
      <c r="O23" s="78">
        <v>3458</v>
      </c>
      <c r="P23" s="505">
        <f t="shared" si="10"/>
        <v>6.6668851687832456E-4</v>
      </c>
      <c r="Q23" s="78">
        <v>0</v>
      </c>
      <c r="R23" s="507">
        <f t="shared" si="11"/>
        <v>0</v>
      </c>
      <c r="S23" s="409"/>
      <c r="T23" s="409"/>
      <c r="U23" s="365"/>
      <c r="V23" s="402"/>
    </row>
    <row r="24" spans="1:22" ht="29.25" customHeight="1" x14ac:dyDescent="0.3">
      <c r="A24" s="735" t="s">
        <v>64</v>
      </c>
      <c r="B24" s="736"/>
      <c r="C24" s="82">
        <f>SUM(C16:C23)</f>
        <v>16578814.58</v>
      </c>
      <c r="D24" s="39">
        <f>SUM(D16:D23)</f>
        <v>10741767.42</v>
      </c>
      <c r="E24" s="75">
        <f>D24/C24</f>
        <v>0.64792131959533628</v>
      </c>
      <c r="F24" s="43">
        <f>SUM(F16:F23)</f>
        <v>2653501.85</v>
      </c>
      <c r="G24" s="43">
        <f>SUM(G16:G23)</f>
        <v>1118502.17</v>
      </c>
      <c r="H24" s="83">
        <f>SUM(H16:H23)</f>
        <v>6969763.4000000004</v>
      </c>
      <c r="I24" s="39">
        <f>SUM(I16:I23)</f>
        <v>3098909.5</v>
      </c>
      <c r="J24" s="506">
        <f>I24/C24</f>
        <v>0.18691984792075525</v>
      </c>
      <c r="K24" s="39">
        <f>SUM(K16:K23)</f>
        <v>1555878.62</v>
      </c>
      <c r="L24" s="84">
        <f>K24/C24</f>
        <v>9.3847398587649816E-2</v>
      </c>
      <c r="M24" s="39">
        <f>SUM(M16:M23)</f>
        <v>445836.04</v>
      </c>
      <c r="N24" s="506">
        <f>M24/C24</f>
        <v>2.6891913040504006E-2</v>
      </c>
      <c r="O24" s="39">
        <f>SUM(O16:O23)</f>
        <v>317750</v>
      </c>
      <c r="P24" s="506">
        <f>O24/C24</f>
        <v>1.9166026525401916E-2</v>
      </c>
      <c r="Q24" s="82">
        <f>SUM(Q16:Q23)</f>
        <v>418673</v>
      </c>
      <c r="R24" s="508">
        <f>Q24/C24</f>
        <v>2.5253494330352781E-2</v>
      </c>
      <c r="S24" s="441"/>
      <c r="T24" s="402"/>
      <c r="U24" s="402"/>
      <c r="V24" s="402"/>
    </row>
    <row r="25" spans="1:22" ht="43.5" customHeight="1" x14ac:dyDescent="0.3">
      <c r="A25" s="775" t="s">
        <v>67</v>
      </c>
      <c r="B25" s="836"/>
      <c r="C25" s="672">
        <f>SUM(C14,C24)</f>
        <v>27842187.579999998</v>
      </c>
      <c r="D25" s="673">
        <f>SUM(D14,D24)</f>
        <v>17102927.420000002</v>
      </c>
      <c r="E25" s="674">
        <f>D25/C25</f>
        <v>0.61428102123288697</v>
      </c>
      <c r="F25" s="675">
        <f>SUM(F14,F24)</f>
        <v>6235586.8499999996</v>
      </c>
      <c r="G25" s="675">
        <f>SUM(G14,G24)</f>
        <v>2043073.17</v>
      </c>
      <c r="H25" s="676">
        <f>SUM(H14,H24)</f>
        <v>8824267.4000000004</v>
      </c>
      <c r="I25" s="673">
        <f>SUM(I14,I24)</f>
        <v>4697650.5</v>
      </c>
      <c r="J25" s="677">
        <f>I25/C25</f>
        <v>0.16872418830244804</v>
      </c>
      <c r="K25" s="673">
        <f>SUM(K14,K24)</f>
        <v>3143359.62</v>
      </c>
      <c r="L25" s="678">
        <f>K25/C25</f>
        <v>0.11289916106513066</v>
      </c>
      <c r="M25" s="673">
        <f>SUM(M14,M24)</f>
        <v>1065410.04</v>
      </c>
      <c r="N25" s="677">
        <f>M25/C25</f>
        <v>3.8266031968167642E-2</v>
      </c>
      <c r="O25" s="679">
        <f>SUM(O14,O24)</f>
        <v>1153042</v>
      </c>
      <c r="P25" s="677">
        <f>O25/C25</f>
        <v>4.1413484363860463E-2</v>
      </c>
      <c r="Q25" s="672">
        <f>SUM(Q14,Q24)</f>
        <v>679798</v>
      </c>
      <c r="R25" s="680">
        <f>Q25/C25</f>
        <v>2.4416113067506316E-2</v>
      </c>
      <c r="S25" s="441"/>
      <c r="T25" s="439"/>
      <c r="U25" s="402"/>
      <c r="V25" s="402"/>
    </row>
    <row r="26" spans="1:22" ht="54.45" customHeight="1" x14ac:dyDescent="0.3">
      <c r="A26" s="773" t="s">
        <v>267</v>
      </c>
      <c r="B26" s="774"/>
      <c r="C26" s="681">
        <v>4759292</v>
      </c>
      <c r="D26" s="682">
        <v>1605122</v>
      </c>
      <c r="E26" s="683">
        <f>D26/C26</f>
        <v>0.33726066818341888</v>
      </c>
      <c r="F26" s="684">
        <v>543149</v>
      </c>
      <c r="G26" s="684">
        <v>663206</v>
      </c>
      <c r="H26" s="685">
        <v>398767</v>
      </c>
      <c r="I26" s="682">
        <v>420470</v>
      </c>
      <c r="J26" s="686">
        <f>I26/C26</f>
        <v>8.8347174327610078E-2</v>
      </c>
      <c r="K26" s="682">
        <v>1767250</v>
      </c>
      <c r="L26" s="687">
        <f>K26/C26</f>
        <v>0.3713262392809687</v>
      </c>
      <c r="M26" s="682">
        <v>576532</v>
      </c>
      <c r="N26" s="686">
        <f>M26/C26</f>
        <v>0.12113818609994932</v>
      </c>
      <c r="O26" s="682">
        <v>0</v>
      </c>
      <c r="P26" s="688">
        <f>O26/C26</f>
        <v>0</v>
      </c>
      <c r="Q26" s="682">
        <v>389918</v>
      </c>
      <c r="R26" s="688">
        <f>Q26/C26</f>
        <v>8.1927732108053042E-2</v>
      </c>
      <c r="T26" s="87"/>
    </row>
    <row r="27" spans="1:22" ht="11.25" customHeight="1" x14ac:dyDescent="0.3">
      <c r="A27" s="411"/>
      <c r="B27" s="411"/>
      <c r="C27" s="412"/>
      <c r="D27" s="412"/>
      <c r="E27" s="413"/>
      <c r="F27" s="412"/>
      <c r="G27" s="412"/>
      <c r="H27" s="412"/>
      <c r="I27" s="412"/>
      <c r="J27" s="413"/>
      <c r="K27" s="412"/>
      <c r="L27" s="413"/>
      <c r="M27" s="412"/>
      <c r="N27" s="437"/>
      <c r="O27" s="412"/>
      <c r="P27" s="413"/>
      <c r="Q27" s="412"/>
      <c r="R27" s="413"/>
    </row>
    <row r="28" spans="1:22" ht="27.75" customHeight="1" x14ac:dyDescent="0.3">
      <c r="A28" s="833" t="s">
        <v>68</v>
      </c>
      <c r="B28" s="834"/>
      <c r="C28" s="429">
        <f>SUM(C25:C26)</f>
        <v>32601479.579999998</v>
      </c>
      <c r="D28" s="430">
        <f>SUM(D25:D26)</f>
        <v>18708049.420000002</v>
      </c>
      <c r="E28" s="431">
        <f>D28/C28</f>
        <v>0.57384050236409556</v>
      </c>
      <c r="F28" s="432">
        <f>SUM(F25:F26)</f>
        <v>6778735.8499999996</v>
      </c>
      <c r="G28" s="432">
        <f>SUM(G25:G26)</f>
        <v>2706279.17</v>
      </c>
      <c r="H28" s="433">
        <f>SUM(H25:H26)</f>
        <v>9223034.4000000004</v>
      </c>
      <c r="I28" s="430">
        <f>SUM(I25:I26)</f>
        <v>5118120.5</v>
      </c>
      <c r="J28" s="434">
        <f>I28/C28</f>
        <v>0.15699043619909231</v>
      </c>
      <c r="K28" s="435">
        <f>SUM(K25:K26)</f>
        <v>4910609.62</v>
      </c>
      <c r="L28" s="434">
        <f>K28/C28</f>
        <v>0.15062536066652962</v>
      </c>
      <c r="M28" s="435">
        <f>SUM(M25:M26)</f>
        <v>1641942.04</v>
      </c>
      <c r="N28" s="434">
        <f>M28/C28</f>
        <v>5.036403442889386E-2</v>
      </c>
      <c r="O28" s="435">
        <f>SUM(O25:O26)</f>
        <v>1153042</v>
      </c>
      <c r="P28" s="436">
        <f>O28/C28</f>
        <v>3.5367781304850826E-2</v>
      </c>
      <c r="Q28" s="430">
        <f>SUM(Q25:Q26)</f>
        <v>1069716</v>
      </c>
      <c r="R28" s="434">
        <f>Q28/C28</f>
        <v>3.2811885036537966E-2</v>
      </c>
    </row>
    <row r="29" spans="1:22" x14ac:dyDescent="0.3">
      <c r="A29" s="29"/>
      <c r="C29" s="193"/>
    </row>
    <row r="30" spans="1:22" ht="30" customHeight="1" x14ac:dyDescent="0.3">
      <c r="A30" s="724" t="s">
        <v>263</v>
      </c>
      <c r="B30" s="724"/>
      <c r="C30" s="724"/>
      <c r="D30" s="724"/>
      <c r="E30" s="724"/>
      <c r="F30" s="724"/>
      <c r="G30" s="724"/>
      <c r="H30" s="406"/>
      <c r="I30" s="406"/>
      <c r="J30" s="427"/>
      <c r="K30" s="406"/>
      <c r="L30" s="427"/>
      <c r="M30" s="406"/>
      <c r="N30" s="427"/>
      <c r="O30" s="427"/>
      <c r="P30" s="427"/>
      <c r="Q30" s="406"/>
      <c r="R30" s="427"/>
      <c r="S30" s="402"/>
      <c r="T30" s="402"/>
    </row>
    <row r="31" spans="1:22" ht="14.55" customHeight="1" x14ac:dyDescent="0.3">
      <c r="A31" s="199"/>
      <c r="B31" s="199"/>
      <c r="C31" s="199"/>
      <c r="D31" s="199"/>
      <c r="E31" s="199"/>
      <c r="F31" s="438"/>
      <c r="G31" s="199"/>
      <c r="H31" s="199"/>
      <c r="I31" s="199"/>
      <c r="J31" s="199"/>
      <c r="K31" s="199"/>
      <c r="L31" s="199"/>
      <c r="M31" s="199"/>
      <c r="N31" s="199"/>
      <c r="O31" s="199"/>
      <c r="P31" s="199"/>
      <c r="Q31" s="199"/>
      <c r="R31" s="199"/>
      <c r="S31" s="339"/>
      <c r="T31" s="339"/>
    </row>
    <row r="32" spans="1:22" x14ac:dyDescent="0.3">
      <c r="A32" s="372"/>
      <c r="B32" s="339"/>
      <c r="C32" s="365"/>
      <c r="D32" s="365"/>
      <c r="E32" s="474"/>
      <c r="F32" s="365"/>
      <c r="G32" s="365"/>
      <c r="H32" s="365"/>
      <c r="I32" s="365"/>
      <c r="J32" s="425"/>
      <c r="K32" s="365"/>
      <c r="L32" s="425"/>
      <c r="M32" s="365"/>
      <c r="N32" s="425"/>
      <c r="O32" s="365"/>
      <c r="P32" s="425"/>
      <c r="Q32" s="365"/>
      <c r="R32" s="426"/>
      <c r="S32" s="409"/>
      <c r="T32" s="409"/>
    </row>
    <row r="33" spans="1:20" x14ac:dyDescent="0.3">
      <c r="A33" s="372"/>
      <c r="B33" s="339"/>
      <c r="C33" s="365"/>
      <c r="D33" s="365"/>
      <c r="E33" s="425"/>
      <c r="F33" s="365"/>
      <c r="G33" s="365"/>
      <c r="H33" s="365"/>
      <c r="I33" s="365"/>
      <c r="J33" s="425"/>
      <c r="K33" s="365"/>
      <c r="L33" s="425"/>
      <c r="M33" s="365"/>
      <c r="N33" s="425"/>
      <c r="O33" s="365"/>
      <c r="P33" s="425"/>
      <c r="Q33" s="365"/>
      <c r="R33" s="426"/>
      <c r="S33" s="409"/>
      <c r="T33" s="409"/>
    </row>
    <row r="34" spans="1:20" x14ac:dyDescent="0.3">
      <c r="A34" s="372"/>
      <c r="B34" s="339"/>
      <c r="C34" s="365"/>
      <c r="D34" s="365"/>
      <c r="E34" s="425"/>
      <c r="F34" s="365"/>
      <c r="G34" s="365"/>
      <c r="H34" s="365"/>
      <c r="I34" s="365"/>
      <c r="J34" s="425"/>
      <c r="K34" s="365"/>
      <c r="L34" s="425"/>
      <c r="M34" s="365"/>
      <c r="N34" s="425"/>
      <c r="O34" s="365"/>
      <c r="P34" s="425"/>
      <c r="Q34" s="365"/>
      <c r="R34" s="426"/>
      <c r="S34" s="409"/>
      <c r="T34" s="409"/>
    </row>
    <row r="35" spans="1:20" x14ac:dyDescent="0.3">
      <c r="A35" s="372"/>
      <c r="B35" s="339"/>
      <c r="C35" s="365"/>
      <c r="D35" s="365"/>
      <c r="E35" s="425"/>
      <c r="F35" s="365"/>
      <c r="G35" s="365"/>
      <c r="H35" s="365"/>
      <c r="I35" s="365"/>
      <c r="J35" s="425"/>
      <c r="K35" s="365"/>
      <c r="L35" s="425"/>
      <c r="M35" s="365"/>
      <c r="N35" s="425"/>
      <c r="O35" s="365"/>
      <c r="P35" s="425"/>
      <c r="Q35" s="365"/>
      <c r="R35" s="426"/>
      <c r="S35" s="409"/>
      <c r="T35" s="409"/>
    </row>
    <row r="36" spans="1:20" x14ac:dyDescent="0.3">
      <c r="A36" s="372"/>
      <c r="B36" s="339"/>
      <c r="C36" s="365"/>
      <c r="D36" s="365"/>
      <c r="E36" s="425"/>
      <c r="F36" s="365"/>
      <c r="G36" s="365"/>
      <c r="H36" s="365"/>
      <c r="I36" s="365"/>
      <c r="J36" s="425"/>
      <c r="K36" s="365"/>
      <c r="L36" s="425"/>
      <c r="M36" s="365"/>
      <c r="N36" s="425"/>
      <c r="O36" s="365"/>
      <c r="P36" s="425"/>
      <c r="Q36" s="365"/>
      <c r="R36" s="426"/>
      <c r="S36" s="409"/>
      <c r="T36" s="409"/>
    </row>
    <row r="37" spans="1:20" x14ac:dyDescent="0.3">
      <c r="A37" s="372"/>
      <c r="B37" s="339"/>
      <c r="C37" s="365"/>
      <c r="D37" s="365"/>
      <c r="E37" s="425"/>
      <c r="F37" s="365"/>
      <c r="G37" s="365"/>
      <c r="H37" s="365"/>
      <c r="I37" s="365"/>
      <c r="J37" s="425"/>
      <c r="K37" s="365"/>
      <c r="L37" s="425"/>
      <c r="M37" s="365"/>
      <c r="N37" s="425"/>
      <c r="O37" s="365"/>
      <c r="P37" s="425"/>
      <c r="Q37" s="365"/>
      <c r="R37" s="426"/>
      <c r="S37" s="409"/>
      <c r="T37" s="409"/>
    </row>
    <row r="38" spans="1:20" x14ac:dyDescent="0.3">
      <c r="A38" s="372"/>
      <c r="B38" s="339"/>
      <c r="C38" s="365"/>
      <c r="D38" s="365"/>
      <c r="E38" s="425"/>
      <c r="F38" s="365"/>
      <c r="G38" s="365"/>
      <c r="H38" s="365"/>
      <c r="I38" s="365"/>
      <c r="J38" s="425"/>
      <c r="K38" s="365"/>
      <c r="L38" s="425"/>
      <c r="M38" s="365"/>
      <c r="N38" s="425"/>
      <c r="O38" s="365"/>
      <c r="P38" s="425"/>
      <c r="Q38" s="365"/>
      <c r="R38" s="426"/>
      <c r="S38" s="409"/>
      <c r="T38" s="409"/>
    </row>
    <row r="39" spans="1:20" x14ac:dyDescent="0.3">
      <c r="A39" s="372"/>
      <c r="B39" s="339"/>
      <c r="C39" s="365"/>
      <c r="D39" s="365"/>
      <c r="E39" s="425"/>
      <c r="F39" s="365"/>
      <c r="G39" s="365"/>
      <c r="H39" s="365"/>
      <c r="I39" s="365"/>
      <c r="J39" s="425"/>
      <c r="K39" s="365"/>
      <c r="L39" s="425"/>
      <c r="M39" s="365"/>
      <c r="N39" s="425"/>
      <c r="O39" s="365"/>
      <c r="P39" s="425"/>
      <c r="Q39" s="365"/>
      <c r="R39" s="426"/>
      <c r="S39" s="409"/>
      <c r="T39" s="409"/>
    </row>
    <row r="40" spans="1:20" x14ac:dyDescent="0.3">
      <c r="A40" s="428"/>
      <c r="B40" s="402"/>
      <c r="C40" s="402"/>
      <c r="D40" s="402"/>
      <c r="E40" s="402"/>
      <c r="F40" s="402"/>
      <c r="G40" s="402"/>
      <c r="H40" s="402"/>
      <c r="I40" s="402"/>
      <c r="J40" s="402"/>
      <c r="K40" s="402"/>
      <c r="L40" s="402"/>
      <c r="M40" s="402"/>
      <c r="N40" s="402"/>
      <c r="O40" s="402"/>
      <c r="P40" s="402"/>
      <c r="Q40" s="402"/>
      <c r="R40" s="402"/>
      <c r="S40" s="402"/>
      <c r="T40" s="402"/>
    </row>
    <row r="41" spans="1:20" x14ac:dyDescent="0.3">
      <c r="A41" s="189"/>
      <c r="C41" s="193"/>
      <c r="D41" s="193"/>
      <c r="E41" s="193"/>
      <c r="F41" s="193"/>
      <c r="G41" s="193"/>
      <c r="H41" s="193"/>
      <c r="I41" s="193"/>
      <c r="J41" s="193"/>
      <c r="K41" s="193"/>
      <c r="L41" s="193"/>
      <c r="M41" s="193"/>
      <c r="N41" s="193"/>
      <c r="O41" s="193"/>
      <c r="P41" s="193"/>
      <c r="Q41" s="193"/>
      <c r="R41" s="193"/>
    </row>
    <row r="42" spans="1:20" x14ac:dyDescent="0.3">
      <c r="A42" s="189"/>
      <c r="C42" s="193"/>
      <c r="D42" s="193"/>
      <c r="E42" s="193"/>
      <c r="F42" s="193"/>
      <c r="G42" s="193"/>
      <c r="H42" s="193"/>
      <c r="I42" s="193"/>
      <c r="J42" s="193"/>
      <c r="K42" s="193"/>
      <c r="L42" s="193"/>
      <c r="M42" s="193"/>
      <c r="N42" s="193"/>
      <c r="O42" s="193"/>
      <c r="P42" s="193"/>
      <c r="Q42" s="193"/>
      <c r="R42" s="193"/>
    </row>
    <row r="48" spans="1:20" ht="15.6" x14ac:dyDescent="0.3">
      <c r="A48" s="823"/>
      <c r="B48" s="824"/>
      <c r="C48" s="825"/>
      <c r="D48" s="825"/>
      <c r="E48" s="825"/>
      <c r="F48" s="825"/>
      <c r="G48" s="825"/>
      <c r="H48" s="825"/>
      <c r="I48" s="825"/>
      <c r="J48" s="825"/>
      <c r="K48" s="825"/>
      <c r="L48" s="825"/>
      <c r="M48" s="825"/>
      <c r="N48" s="825"/>
      <c r="O48" s="825"/>
      <c r="P48" s="825"/>
      <c r="Q48" s="825"/>
      <c r="R48" s="826"/>
    </row>
    <row r="49" spans="1:18" x14ac:dyDescent="0.3">
      <c r="A49" s="76"/>
      <c r="B49" s="71"/>
      <c r="C49" s="190"/>
      <c r="D49" s="190"/>
      <c r="E49" s="191"/>
      <c r="F49" s="190"/>
      <c r="G49" s="190"/>
      <c r="H49" s="190"/>
      <c r="I49" s="190"/>
      <c r="J49" s="191"/>
      <c r="K49" s="190"/>
      <c r="L49" s="191"/>
      <c r="M49" s="190"/>
      <c r="N49" s="191"/>
      <c r="O49" s="190"/>
      <c r="P49" s="191"/>
      <c r="Q49" s="190"/>
      <c r="R49" s="192"/>
    </row>
    <row r="50" spans="1:18" x14ac:dyDescent="0.3">
      <c r="A50" s="76"/>
      <c r="B50" s="71"/>
      <c r="C50" s="190"/>
      <c r="D50" s="190"/>
      <c r="E50" s="191"/>
      <c r="F50" s="190"/>
      <c r="G50" s="190"/>
      <c r="H50" s="190"/>
      <c r="I50" s="190"/>
      <c r="J50" s="191"/>
      <c r="K50" s="190"/>
      <c r="L50" s="191"/>
      <c r="M50" s="190"/>
      <c r="N50" s="191"/>
      <c r="O50" s="190"/>
      <c r="P50" s="191"/>
      <c r="Q50" s="190"/>
      <c r="R50" s="192"/>
    </row>
    <row r="51" spans="1:18" x14ac:dyDescent="0.3">
      <c r="A51" s="76"/>
      <c r="B51" s="71"/>
      <c r="C51" s="190"/>
      <c r="D51" s="190"/>
      <c r="E51" s="191"/>
      <c r="F51" s="190"/>
      <c r="G51" s="190"/>
      <c r="H51" s="190"/>
      <c r="I51" s="190"/>
      <c r="J51" s="191"/>
      <c r="K51" s="190"/>
      <c r="L51" s="191"/>
      <c r="M51" s="190"/>
      <c r="N51" s="191"/>
      <c r="O51" s="190"/>
      <c r="P51" s="191"/>
      <c r="Q51" s="190"/>
      <c r="R51" s="192"/>
    </row>
    <row r="52" spans="1:18" x14ac:dyDescent="0.3">
      <c r="A52" s="76"/>
      <c r="B52" s="71"/>
      <c r="C52" s="190"/>
      <c r="D52" s="190"/>
      <c r="E52" s="191"/>
      <c r="F52" s="190"/>
      <c r="G52" s="190"/>
      <c r="H52" s="190"/>
      <c r="I52" s="190"/>
      <c r="J52" s="191"/>
      <c r="K52" s="190"/>
      <c r="L52" s="191"/>
      <c r="M52" s="190"/>
      <c r="N52" s="191"/>
      <c r="O52" s="190"/>
      <c r="P52" s="191"/>
      <c r="Q52" s="190"/>
      <c r="R52" s="192"/>
    </row>
    <row r="53" spans="1:18" x14ac:dyDescent="0.3">
      <c r="A53" s="76"/>
      <c r="B53" s="71"/>
      <c r="C53" s="190"/>
      <c r="D53" s="190"/>
      <c r="E53" s="191"/>
      <c r="F53" s="190"/>
      <c r="G53" s="190"/>
      <c r="H53" s="190"/>
      <c r="I53" s="190"/>
      <c r="J53" s="191"/>
      <c r="K53" s="190"/>
      <c r="L53" s="191"/>
      <c r="M53" s="190"/>
      <c r="N53" s="191"/>
      <c r="O53" s="190"/>
      <c r="P53" s="191"/>
      <c r="Q53" s="190"/>
      <c r="R53" s="192"/>
    </row>
    <row r="54" spans="1:18" x14ac:dyDescent="0.3">
      <c r="A54" s="76"/>
      <c r="B54" s="71"/>
      <c r="C54" s="190"/>
      <c r="D54" s="190"/>
      <c r="E54" s="191"/>
      <c r="F54" s="190"/>
      <c r="G54" s="190"/>
      <c r="H54" s="190"/>
      <c r="I54" s="190"/>
      <c r="J54" s="191"/>
      <c r="K54" s="190"/>
      <c r="L54" s="191"/>
      <c r="M54" s="190"/>
      <c r="N54" s="191"/>
      <c r="O54" s="190"/>
      <c r="P54" s="191"/>
      <c r="Q54" s="190"/>
      <c r="R54" s="192"/>
    </row>
    <row r="55" spans="1:18" x14ac:dyDescent="0.3">
      <c r="A55" s="76"/>
      <c r="B55" s="71"/>
      <c r="C55" s="190"/>
      <c r="D55" s="190"/>
      <c r="E55" s="191"/>
      <c r="F55" s="190"/>
      <c r="G55" s="190"/>
      <c r="H55" s="190"/>
      <c r="I55" s="190"/>
      <c r="J55" s="191"/>
      <c r="K55" s="190"/>
      <c r="L55" s="191"/>
      <c r="M55" s="190"/>
      <c r="N55" s="191"/>
      <c r="O55" s="190"/>
      <c r="P55" s="191"/>
      <c r="Q55" s="190"/>
      <c r="R55" s="192"/>
    </row>
    <row r="56" spans="1:18" x14ac:dyDescent="0.3">
      <c r="A56" s="76"/>
      <c r="B56" s="71"/>
      <c r="C56" s="190"/>
      <c r="D56" s="190"/>
      <c r="E56" s="191"/>
      <c r="F56" s="190"/>
      <c r="G56" s="190"/>
      <c r="H56" s="190"/>
      <c r="I56" s="190"/>
      <c r="J56" s="191"/>
      <c r="K56" s="190"/>
      <c r="L56" s="191"/>
      <c r="M56" s="190"/>
      <c r="N56" s="191"/>
      <c r="O56" s="190"/>
      <c r="P56" s="191"/>
      <c r="Q56" s="190"/>
      <c r="R56" s="192"/>
    </row>
    <row r="57" spans="1:18" x14ac:dyDescent="0.3">
      <c r="A57" s="189"/>
    </row>
    <row r="58" spans="1:18" x14ac:dyDescent="0.3">
      <c r="A58" s="189"/>
    </row>
    <row r="59" spans="1:18" x14ac:dyDescent="0.3">
      <c r="A59" s="189"/>
    </row>
  </sheetData>
  <mergeCells count="22">
    <mergeCell ref="A26:B26"/>
    <mergeCell ref="A5:R5"/>
    <mergeCell ref="A14:B14"/>
    <mergeCell ref="A15:R15"/>
    <mergeCell ref="A24:B24"/>
    <mergeCell ref="A25:B25"/>
    <mergeCell ref="A30:G30"/>
    <mergeCell ref="A48:R48"/>
    <mergeCell ref="A2:A4"/>
    <mergeCell ref="B2:B4"/>
    <mergeCell ref="C2:C4"/>
    <mergeCell ref="D2:H2"/>
    <mergeCell ref="I2:J3"/>
    <mergeCell ref="M2:N3"/>
    <mergeCell ref="O2:P3"/>
    <mergeCell ref="Q2:R3"/>
    <mergeCell ref="D3:E3"/>
    <mergeCell ref="F3:F4"/>
    <mergeCell ref="G3:G4"/>
    <mergeCell ref="H3:H4"/>
    <mergeCell ref="K2:L3"/>
    <mergeCell ref="A28:B28"/>
  </mergeCells>
  <pageMargins left="0.31496062992125984" right="0.11811023622047245" top="0.74803149606299213" bottom="0.74803149606299213" header="0.31496062992125984" footer="0.31496062992125984"/>
  <pageSetup paperSize="9" firstPageNumber="6" orientation="landscape" useFirstPageNumber="1" r:id="rId1"/>
  <headerFooter>
    <oddHeader>&amp;LAugstākās izglītības finansējums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SATURS UN SAĪSINĀJUMI</vt:lpstr>
      <vt:lpstr>KOPSAVILKUMS</vt:lpstr>
      <vt:lpstr>1.1.</vt:lpstr>
      <vt:lpstr>1.2.</vt:lpstr>
      <vt:lpstr>1.3.</vt:lpstr>
      <vt:lpstr>1.4.</vt:lpstr>
      <vt:lpstr>1.5.</vt:lpstr>
      <vt:lpstr>1.6.</vt:lpstr>
      <vt:lpstr>1.7.</vt:lpstr>
      <vt:lpstr>1.8.</vt:lpstr>
      <vt:lpstr>1.9.</vt:lpstr>
      <vt:lpstr>2.1.</vt:lpstr>
      <vt:lpstr>2.2.</vt:lpstr>
      <vt:lpstr>2.3.</vt:lpstr>
      <vt:lpstr>'1.2.'!Print_Area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Jānis Aizpors</cp:lastModifiedBy>
  <dcterms:created xsi:type="dcterms:W3CDTF">2015-06-05T18:17:20Z</dcterms:created>
  <dcterms:modified xsi:type="dcterms:W3CDTF">2022-07-11T12:46:15Z</dcterms:modified>
</cp:coreProperties>
</file>