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E:\"/>
    </mc:Choice>
  </mc:AlternateContent>
  <xr:revisionPtr revIDLastSave="0" documentId="13_ncr:1_{FA78C4BE-A5BD-4EB0-AE33-B3B5852D1A8A}" xr6:coauthVersionLast="45" xr6:coauthVersionMax="45" xr10:uidLastSave="{00000000-0000-0000-0000-000000000000}"/>
  <bookViews>
    <workbookView xWindow="-120" yWindow="-120" windowWidth="29040" windowHeight="15840" activeTab="1" xr2:uid="{00000000-000D-0000-FFFF-FFFF00000000}"/>
  </bookViews>
  <sheets>
    <sheet name="Saturs" sheetId="12" r:id="rId1"/>
    <sheet name="KOPSAVILKUMS" sheetId="17" r:id="rId2"/>
    <sheet name="1.1." sheetId="25" r:id="rId3"/>
    <sheet name="1.2." sheetId="18" r:id="rId4"/>
    <sheet name="1.3." sheetId="3" r:id="rId5"/>
    <sheet name="1.4." sheetId="19" r:id="rId6"/>
    <sheet name="1.5." sheetId="13" r:id="rId7"/>
    <sheet name="1.6." sheetId="2" r:id="rId8"/>
    <sheet name="1.7." sheetId="20" r:id="rId9"/>
    <sheet name="1.8." sheetId="33" r:id="rId10"/>
    <sheet name="1.9." sheetId="34" r:id="rId11"/>
    <sheet name="1.10." sheetId="36" r:id="rId12"/>
    <sheet name="1.11." sheetId="37" r:id="rId13"/>
    <sheet name="2.1." sheetId="27" r:id="rId14"/>
    <sheet name="2.2." sheetId="14" r:id="rId15"/>
    <sheet name="2.3." sheetId="16" r:id="rId16"/>
    <sheet name="2.4." sheetId="39" r:id="rId17"/>
    <sheet name="2.5." sheetId="40" r:id="rId18"/>
  </sheets>
  <externalReferences>
    <externalReference r:id="rId19"/>
  </externalReferences>
  <definedNames>
    <definedName name="_xlnm.Print_Area" localSheetId="3">'1.2.'!$A$1:$E$23</definedName>
    <definedName name="_xlnm.Print_Area" localSheetId="16">'2.4.'!$A$1:$AB$37</definedName>
    <definedName name="_xlnm.Print_Area" localSheetId="17">'2.5.'!$A$1:$I$31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1" i="3" l="1"/>
  <c r="E13" i="34" l="1"/>
  <c r="K18" i="3" l="1"/>
  <c r="C22" i="18" l="1"/>
  <c r="C17" i="18"/>
  <c r="C13" i="18"/>
  <c r="C12" i="18"/>
  <c r="C14" i="17" s="1"/>
  <c r="C11" i="18"/>
  <c r="C10" i="18"/>
  <c r="B6" i="18"/>
  <c r="C24" i="25"/>
  <c r="C24" i="17" s="1"/>
  <c r="C21" i="25"/>
  <c r="C21" i="17" s="1"/>
  <c r="C20" i="25"/>
  <c r="C20" i="17" s="1"/>
  <c r="C19" i="25"/>
  <c r="C15" i="25"/>
  <c r="C14" i="25"/>
  <c r="C13" i="25"/>
  <c r="C13" i="17" s="1"/>
  <c r="C12" i="25"/>
  <c r="C12" i="17" s="1"/>
  <c r="C15" i="17" l="1"/>
  <c r="C19" i="17"/>
  <c r="K17" i="3"/>
  <c r="K16" i="3"/>
  <c r="K25" i="19"/>
  <c r="M21" i="3"/>
  <c r="B19" i="25" s="1"/>
  <c r="C18" i="17" l="1"/>
  <c r="D22" i="19"/>
  <c r="D22" i="3"/>
  <c r="C22" i="3" s="1"/>
  <c r="M25" i="19"/>
  <c r="J25" i="19"/>
  <c r="H25" i="19"/>
  <c r="F14" i="19"/>
  <c r="G14" i="19"/>
  <c r="H14" i="19"/>
  <c r="I14" i="19"/>
  <c r="J14" i="19"/>
  <c r="K14" i="19"/>
  <c r="K26" i="19" s="1"/>
  <c r="B17" i="18" s="1"/>
  <c r="B19" i="17" s="1"/>
  <c r="M14" i="19"/>
  <c r="K22" i="3"/>
  <c r="M26" i="19" l="1"/>
  <c r="B22" i="18" s="1"/>
  <c r="D19" i="17"/>
  <c r="B8" i="25"/>
  <c r="B8" i="17"/>
  <c r="C11" i="17"/>
  <c r="C18" i="25" l="1"/>
  <c r="M27" i="34"/>
  <c r="J27" i="34"/>
  <c r="G27" i="34"/>
  <c r="M17" i="34"/>
  <c r="M18" i="34"/>
  <c r="M19" i="34"/>
  <c r="M20" i="34"/>
  <c r="M21" i="34"/>
  <c r="M22" i="34"/>
  <c r="M23" i="34"/>
  <c r="M24" i="34"/>
  <c r="M16" i="34"/>
  <c r="J17" i="34"/>
  <c r="J18" i="34"/>
  <c r="J19" i="34"/>
  <c r="J20" i="34"/>
  <c r="J21" i="34"/>
  <c r="J22" i="34"/>
  <c r="J23" i="34"/>
  <c r="J24" i="34"/>
  <c r="J16" i="34"/>
  <c r="M7" i="34"/>
  <c r="M8" i="34"/>
  <c r="M9" i="34"/>
  <c r="M10" i="34"/>
  <c r="M11" i="34"/>
  <c r="M12" i="34"/>
  <c r="M13" i="34"/>
  <c r="M6" i="34"/>
  <c r="J7" i="34"/>
  <c r="J8" i="34"/>
  <c r="J9" i="34"/>
  <c r="J10" i="34"/>
  <c r="J11" i="34"/>
  <c r="J12" i="34"/>
  <c r="J13" i="34"/>
  <c r="J6" i="34"/>
  <c r="G7" i="34"/>
  <c r="G8" i="34"/>
  <c r="G9" i="34"/>
  <c r="G10" i="34"/>
  <c r="G11" i="34"/>
  <c r="G12" i="34"/>
  <c r="G13" i="34"/>
  <c r="G6" i="34"/>
  <c r="G16" i="34"/>
  <c r="G17" i="34"/>
  <c r="G18" i="34"/>
  <c r="G20" i="34"/>
  <c r="G21" i="34"/>
  <c r="G22" i="34"/>
  <c r="G23" i="34"/>
  <c r="G24" i="34"/>
  <c r="G19" i="34"/>
  <c r="E27" i="34"/>
  <c r="N22" i="33"/>
  <c r="M22" i="33"/>
  <c r="K22" i="33"/>
  <c r="J22" i="33"/>
  <c r="H22" i="33"/>
  <c r="G22" i="33"/>
  <c r="E22" i="33"/>
  <c r="R22" i="2" l="1"/>
  <c r="P22" i="2"/>
  <c r="N22" i="2"/>
  <c r="L22" i="2"/>
  <c r="J22" i="2"/>
  <c r="E22" i="2"/>
  <c r="R22" i="3"/>
  <c r="L22" i="3"/>
  <c r="E22" i="3"/>
  <c r="H27" i="34" l="1"/>
  <c r="D25" i="34"/>
  <c r="N27" i="34"/>
  <c r="K27" i="34"/>
  <c r="C16" i="18" l="1"/>
  <c r="D27" i="20"/>
  <c r="C27" i="20" s="1"/>
  <c r="E27" i="20" l="1"/>
  <c r="R27" i="20"/>
  <c r="N27" i="20"/>
  <c r="L27" i="20"/>
  <c r="P27" i="20"/>
  <c r="J27" i="20"/>
  <c r="F21" i="33"/>
  <c r="M6" i="33"/>
  <c r="M7" i="33"/>
  <c r="M8" i="33"/>
  <c r="M9" i="33"/>
  <c r="M10" i="33"/>
  <c r="J6" i="33"/>
  <c r="J7" i="33"/>
  <c r="J8" i="33"/>
  <c r="J9" i="33"/>
  <c r="J10" i="33"/>
  <c r="G6" i="33"/>
  <c r="G7" i="33"/>
  <c r="G8" i="33"/>
  <c r="G9" i="33"/>
  <c r="G10" i="33"/>
  <c r="M12" i="33"/>
  <c r="M13" i="33"/>
  <c r="M14" i="33"/>
  <c r="M15" i="33"/>
  <c r="M16" i="33"/>
  <c r="M17" i="33"/>
  <c r="M18" i="33"/>
  <c r="M19" i="33"/>
  <c r="M20" i="33"/>
  <c r="M11" i="33"/>
  <c r="J12" i="33"/>
  <c r="J13" i="33"/>
  <c r="J14" i="33"/>
  <c r="J15" i="33"/>
  <c r="J16" i="33"/>
  <c r="J17" i="33"/>
  <c r="J18" i="33"/>
  <c r="J19" i="33"/>
  <c r="J20" i="33"/>
  <c r="J11" i="33"/>
  <c r="G12" i="33"/>
  <c r="G13" i="33"/>
  <c r="G14" i="33"/>
  <c r="G15" i="33"/>
  <c r="G16" i="33"/>
  <c r="G17" i="33"/>
  <c r="G18" i="33"/>
  <c r="G19" i="33"/>
  <c r="G20" i="33"/>
  <c r="G11" i="33"/>
  <c r="H17" i="2" l="1"/>
  <c r="F17" i="2"/>
  <c r="H17" i="3"/>
  <c r="G17" i="3"/>
  <c r="F17" i="3"/>
  <c r="D11" i="3" l="1"/>
  <c r="D17" i="19"/>
  <c r="D19" i="19"/>
  <c r="D20" i="19"/>
  <c r="D21" i="19"/>
  <c r="D23" i="19"/>
  <c r="D24" i="19"/>
  <c r="D7" i="19"/>
  <c r="D8" i="19"/>
  <c r="D9" i="19"/>
  <c r="D10" i="19"/>
  <c r="D11" i="19"/>
  <c r="D12" i="19"/>
  <c r="D13" i="19"/>
  <c r="D6" i="19"/>
  <c r="C20" i="19"/>
  <c r="C17" i="19"/>
  <c r="J26" i="19"/>
  <c r="B13" i="18" s="1"/>
  <c r="C6" i="19" l="1"/>
  <c r="E6" i="19"/>
  <c r="C19" i="19"/>
  <c r="E19" i="19" s="1"/>
  <c r="C24" i="19"/>
  <c r="E20" i="19"/>
  <c r="N17" i="19"/>
  <c r="L17" i="19"/>
  <c r="L20" i="19"/>
  <c r="N20" i="19"/>
  <c r="E17" i="19"/>
  <c r="D14" i="19"/>
  <c r="M22" i="16"/>
  <c r="M21" i="16"/>
  <c r="M19" i="16"/>
  <c r="M17" i="16"/>
  <c r="M18" i="16"/>
  <c r="M16" i="16"/>
  <c r="L24" i="19" l="1"/>
  <c r="N24" i="19"/>
  <c r="N6" i="19"/>
  <c r="L6" i="19"/>
  <c r="E24" i="19"/>
  <c r="L19" i="19"/>
  <c r="N19" i="19"/>
  <c r="C27" i="16"/>
  <c r="D79" i="14"/>
  <c r="E79" i="14"/>
  <c r="F79" i="14"/>
  <c r="G79" i="14"/>
  <c r="H79" i="14"/>
  <c r="I79" i="14"/>
  <c r="J79" i="14"/>
  <c r="K79" i="14"/>
  <c r="L79" i="14"/>
  <c r="M79" i="14"/>
  <c r="N79" i="14"/>
  <c r="O79" i="14"/>
  <c r="P79" i="14"/>
  <c r="Q79" i="14"/>
  <c r="R79" i="14"/>
  <c r="C79" i="14"/>
  <c r="S60" i="14"/>
  <c r="S61" i="14"/>
  <c r="S62" i="14"/>
  <c r="S63" i="14"/>
  <c r="S64" i="14"/>
  <c r="S65" i="14"/>
  <c r="S66" i="14"/>
  <c r="S67" i="14"/>
  <c r="S68" i="14"/>
  <c r="S69" i="14"/>
  <c r="S70" i="14"/>
  <c r="S71" i="14"/>
  <c r="S72" i="14"/>
  <c r="S73" i="14"/>
  <c r="S74" i="14"/>
  <c r="S75" i="14"/>
  <c r="S76" i="14"/>
  <c r="S77" i="14"/>
  <c r="S78" i="14"/>
  <c r="S59" i="14"/>
  <c r="D53" i="14"/>
  <c r="E53" i="14"/>
  <c r="F53" i="14"/>
  <c r="G53" i="14"/>
  <c r="H53" i="14"/>
  <c r="I53" i="14"/>
  <c r="J53" i="14"/>
  <c r="K53" i="14"/>
  <c r="L53" i="14"/>
  <c r="M53" i="14"/>
  <c r="N53" i="14"/>
  <c r="O53" i="14"/>
  <c r="P53" i="14"/>
  <c r="Q53" i="14"/>
  <c r="R53" i="14"/>
  <c r="C53" i="14"/>
  <c r="S33" i="14"/>
  <c r="S34" i="14"/>
  <c r="S35" i="14"/>
  <c r="S36" i="14"/>
  <c r="S37" i="14"/>
  <c r="S38" i="14"/>
  <c r="S39" i="14"/>
  <c r="S40" i="14"/>
  <c r="S41" i="14"/>
  <c r="S42" i="14"/>
  <c r="S43" i="14"/>
  <c r="S44" i="14"/>
  <c r="S45" i="14"/>
  <c r="S46" i="14"/>
  <c r="S47" i="14"/>
  <c r="S48" i="14"/>
  <c r="S49" i="14"/>
  <c r="S50" i="14"/>
  <c r="S51" i="14"/>
  <c r="S52" i="14"/>
  <c r="S32" i="14"/>
  <c r="D27" i="14"/>
  <c r="E27" i="14"/>
  <c r="F27" i="14"/>
  <c r="G27" i="14"/>
  <c r="H27" i="14"/>
  <c r="I27" i="14"/>
  <c r="J27" i="14"/>
  <c r="K27" i="14"/>
  <c r="L27" i="14"/>
  <c r="M27" i="14"/>
  <c r="N27" i="14"/>
  <c r="O27" i="14"/>
  <c r="P27" i="14"/>
  <c r="Q27" i="14"/>
  <c r="R27" i="14"/>
  <c r="C27" i="14"/>
  <c r="S6" i="14"/>
  <c r="S7" i="14"/>
  <c r="S8" i="14"/>
  <c r="S9" i="14"/>
  <c r="S10" i="14"/>
  <c r="S11" i="14"/>
  <c r="S12" i="14"/>
  <c r="S13" i="14"/>
  <c r="S14" i="14"/>
  <c r="S15" i="14"/>
  <c r="S16" i="14"/>
  <c r="S17" i="14"/>
  <c r="S18" i="14"/>
  <c r="S19" i="14"/>
  <c r="S20" i="14"/>
  <c r="S21" i="14"/>
  <c r="S22" i="14"/>
  <c r="S23" i="14"/>
  <c r="S24" i="14"/>
  <c r="S25" i="14"/>
  <c r="S26" i="14"/>
  <c r="S5" i="14"/>
  <c r="S79" i="14" l="1"/>
  <c r="S53" i="14"/>
  <c r="S27" i="14"/>
  <c r="J27" i="37" l="1"/>
  <c r="I27" i="37"/>
  <c r="H27" i="37"/>
  <c r="G27" i="37"/>
  <c r="F27" i="37"/>
  <c r="E27" i="37"/>
  <c r="C27" i="37"/>
  <c r="D27" i="37"/>
  <c r="L25" i="34" l="1"/>
  <c r="I25" i="34"/>
  <c r="F25" i="34"/>
  <c r="G25" i="34" s="1"/>
  <c r="C25" i="34"/>
  <c r="N17" i="34"/>
  <c r="E15" i="37" s="1"/>
  <c r="N18" i="34"/>
  <c r="E16" i="37" s="1"/>
  <c r="N19" i="34"/>
  <c r="E17" i="37" s="1"/>
  <c r="N20" i="34"/>
  <c r="E18" i="37" s="1"/>
  <c r="N21" i="34"/>
  <c r="E19" i="37" s="1"/>
  <c r="N22" i="34"/>
  <c r="E20" i="37" s="1"/>
  <c r="N23" i="34"/>
  <c r="E21" i="37" s="1"/>
  <c r="N24" i="34"/>
  <c r="E22" i="37" s="1"/>
  <c r="N16" i="34"/>
  <c r="E14" i="37" s="1"/>
  <c r="K17" i="34"/>
  <c r="D15" i="37" s="1"/>
  <c r="K18" i="34"/>
  <c r="D16" i="37" s="1"/>
  <c r="K19" i="34"/>
  <c r="D17" i="37" s="1"/>
  <c r="K20" i="34"/>
  <c r="D18" i="37" s="1"/>
  <c r="K21" i="34"/>
  <c r="D19" i="37" s="1"/>
  <c r="K22" i="34"/>
  <c r="D20" i="37" s="1"/>
  <c r="K23" i="34"/>
  <c r="D21" i="37" s="1"/>
  <c r="K24" i="34"/>
  <c r="D22" i="37" s="1"/>
  <c r="K16" i="34"/>
  <c r="D14" i="37" s="1"/>
  <c r="H17" i="34"/>
  <c r="C15" i="37" s="1"/>
  <c r="H18" i="34"/>
  <c r="C16" i="37" s="1"/>
  <c r="H19" i="34"/>
  <c r="C17" i="37" s="1"/>
  <c r="H20" i="34"/>
  <c r="C18" i="37" s="1"/>
  <c r="H21" i="34"/>
  <c r="C19" i="37" s="1"/>
  <c r="H22" i="34"/>
  <c r="C20" i="37" s="1"/>
  <c r="H23" i="34"/>
  <c r="C21" i="37" s="1"/>
  <c r="H24" i="34"/>
  <c r="C22" i="37" s="1"/>
  <c r="H16" i="34"/>
  <c r="C14" i="37" s="1"/>
  <c r="N7" i="34"/>
  <c r="E5" i="37" s="1"/>
  <c r="N8" i="34"/>
  <c r="E6" i="37" s="1"/>
  <c r="N9" i="34"/>
  <c r="E7" i="37" s="1"/>
  <c r="N10" i="34"/>
  <c r="E8" i="37" s="1"/>
  <c r="N11" i="34"/>
  <c r="E9" i="37" s="1"/>
  <c r="N12" i="34"/>
  <c r="E10" i="37" s="1"/>
  <c r="N13" i="34"/>
  <c r="E11" i="37" s="1"/>
  <c r="N6" i="34"/>
  <c r="E4" i="37" s="1"/>
  <c r="K7" i="34"/>
  <c r="D5" i="37" s="1"/>
  <c r="K8" i="34"/>
  <c r="D6" i="37" s="1"/>
  <c r="K9" i="34"/>
  <c r="D7" i="37" s="1"/>
  <c r="K10" i="34"/>
  <c r="D8" i="37" s="1"/>
  <c r="K11" i="34"/>
  <c r="D9" i="37" s="1"/>
  <c r="K12" i="34"/>
  <c r="D10" i="37" s="1"/>
  <c r="K13" i="34"/>
  <c r="D11" i="37" s="1"/>
  <c r="K6" i="34"/>
  <c r="D4" i="37" s="1"/>
  <c r="H7" i="34"/>
  <c r="C5" i="37" s="1"/>
  <c r="H8" i="34"/>
  <c r="C6" i="37" s="1"/>
  <c r="H9" i="34"/>
  <c r="C7" i="37" s="1"/>
  <c r="H10" i="34"/>
  <c r="C8" i="37" s="1"/>
  <c r="H11" i="34"/>
  <c r="C9" i="37" s="1"/>
  <c r="H12" i="34"/>
  <c r="C10" i="37" s="1"/>
  <c r="H13" i="34"/>
  <c r="C11" i="37" s="1"/>
  <c r="H6" i="34"/>
  <c r="C4" i="37" s="1"/>
  <c r="L21" i="33"/>
  <c r="I21" i="33"/>
  <c r="D21" i="33"/>
  <c r="G21" i="33" s="1"/>
  <c r="C21" i="33"/>
  <c r="N7" i="33"/>
  <c r="N8" i="33"/>
  <c r="N9" i="33"/>
  <c r="N10" i="33"/>
  <c r="N11" i="33"/>
  <c r="N12" i="33"/>
  <c r="N13" i="33"/>
  <c r="N14" i="33"/>
  <c r="N15" i="33"/>
  <c r="N16" i="33"/>
  <c r="N17" i="33"/>
  <c r="N18" i="33"/>
  <c r="N19" i="33"/>
  <c r="N20" i="33"/>
  <c r="K6" i="33"/>
  <c r="N6" i="33"/>
  <c r="K7" i="33"/>
  <c r="K8" i="33"/>
  <c r="K9" i="33"/>
  <c r="K10" i="33"/>
  <c r="K11" i="33"/>
  <c r="K12" i="33"/>
  <c r="K13" i="33"/>
  <c r="K14" i="33"/>
  <c r="K15" i="33"/>
  <c r="K16" i="33"/>
  <c r="K17" i="33"/>
  <c r="K18" i="33"/>
  <c r="K19" i="33"/>
  <c r="K20" i="33"/>
  <c r="H7" i="33"/>
  <c r="H8" i="33"/>
  <c r="H9" i="33"/>
  <c r="H10" i="33"/>
  <c r="H11" i="33"/>
  <c r="H12" i="33"/>
  <c r="H13" i="33"/>
  <c r="H14" i="33"/>
  <c r="H15" i="33"/>
  <c r="H16" i="33"/>
  <c r="H17" i="33"/>
  <c r="H18" i="33"/>
  <c r="H19" i="33"/>
  <c r="H20" i="33"/>
  <c r="H6" i="33"/>
  <c r="E6" i="33"/>
  <c r="E20" i="33"/>
  <c r="E19" i="33"/>
  <c r="E18" i="33"/>
  <c r="E17" i="33"/>
  <c r="E16" i="33"/>
  <c r="E15" i="33"/>
  <c r="E14" i="33"/>
  <c r="E13" i="33"/>
  <c r="E12" i="33"/>
  <c r="E11" i="33"/>
  <c r="E10" i="33"/>
  <c r="E9" i="33"/>
  <c r="E8" i="33"/>
  <c r="E7" i="33"/>
  <c r="L17" i="20"/>
  <c r="G15" i="37" s="1"/>
  <c r="F25" i="20"/>
  <c r="H25" i="20"/>
  <c r="K25" i="20"/>
  <c r="M25" i="20"/>
  <c r="O25" i="20"/>
  <c r="Q25" i="20"/>
  <c r="C17" i="20"/>
  <c r="J17" i="20" s="1"/>
  <c r="F15" i="37" s="1"/>
  <c r="C18" i="20"/>
  <c r="J18" i="20" s="1"/>
  <c r="F16" i="37" s="1"/>
  <c r="C19" i="20"/>
  <c r="J19" i="20" s="1"/>
  <c r="F17" i="37" s="1"/>
  <c r="C20" i="20"/>
  <c r="L20" i="20" s="1"/>
  <c r="G18" i="37" s="1"/>
  <c r="D17" i="20"/>
  <c r="D18" i="20"/>
  <c r="D19" i="20"/>
  <c r="D20" i="20"/>
  <c r="D21" i="20"/>
  <c r="D22" i="20"/>
  <c r="C22" i="20" s="1"/>
  <c r="D23" i="20"/>
  <c r="C23" i="20" s="1"/>
  <c r="D24" i="20"/>
  <c r="C24" i="20" s="1"/>
  <c r="M21" i="33" l="1"/>
  <c r="E20" i="20"/>
  <c r="E18" i="20"/>
  <c r="E19" i="20"/>
  <c r="E17" i="20"/>
  <c r="L19" i="20"/>
  <c r="G17" i="37" s="1"/>
  <c r="C21" i="20"/>
  <c r="L21" i="20" s="1"/>
  <c r="G19" i="37" s="1"/>
  <c r="L18" i="20"/>
  <c r="G16" i="37" s="1"/>
  <c r="L22" i="20"/>
  <c r="G20" i="37" s="1"/>
  <c r="J22" i="20"/>
  <c r="F20" i="37" s="1"/>
  <c r="R22" i="20"/>
  <c r="J20" i="37" s="1"/>
  <c r="N22" i="20"/>
  <c r="H20" i="37" s="1"/>
  <c r="P22" i="20"/>
  <c r="I20" i="37" s="1"/>
  <c r="N23" i="20"/>
  <c r="H21" i="37" s="1"/>
  <c r="L23" i="20"/>
  <c r="G21" i="37" s="1"/>
  <c r="P23" i="20"/>
  <c r="I21" i="37" s="1"/>
  <c r="J23" i="20"/>
  <c r="F21" i="37" s="1"/>
  <c r="R23" i="20"/>
  <c r="J21" i="37" s="1"/>
  <c r="R24" i="20"/>
  <c r="J22" i="37" s="1"/>
  <c r="N24" i="20"/>
  <c r="H22" i="37" s="1"/>
  <c r="J24" i="20"/>
  <c r="F22" i="37" s="1"/>
  <c r="L24" i="20"/>
  <c r="G22" i="37" s="1"/>
  <c r="P24" i="20"/>
  <c r="I22" i="37" s="1"/>
  <c r="N18" i="20"/>
  <c r="H16" i="37" s="1"/>
  <c r="P20" i="20"/>
  <c r="I18" i="37" s="1"/>
  <c r="N17" i="20"/>
  <c r="H15" i="37" s="1"/>
  <c r="E23" i="20"/>
  <c r="P19" i="20"/>
  <c r="I17" i="37" s="1"/>
  <c r="H25" i="34"/>
  <c r="C23" i="37" s="1"/>
  <c r="E24" i="20"/>
  <c r="P18" i="20"/>
  <c r="I16" i="37" s="1"/>
  <c r="J21" i="20"/>
  <c r="F19" i="37" s="1"/>
  <c r="K25" i="34"/>
  <c r="D25" i="37" s="1"/>
  <c r="J25" i="34"/>
  <c r="R20" i="20"/>
  <c r="J18" i="37" s="1"/>
  <c r="P17" i="20"/>
  <c r="I15" i="37" s="1"/>
  <c r="J20" i="20"/>
  <c r="F18" i="37" s="1"/>
  <c r="N25" i="34"/>
  <c r="M25" i="34"/>
  <c r="N19" i="20"/>
  <c r="H17" i="37" s="1"/>
  <c r="R19" i="20"/>
  <c r="J17" i="37" s="1"/>
  <c r="E22" i="20"/>
  <c r="P21" i="20"/>
  <c r="I19" i="37" s="1"/>
  <c r="R18" i="20"/>
  <c r="J16" i="37" s="1"/>
  <c r="N20" i="20"/>
  <c r="H18" i="37" s="1"/>
  <c r="R17" i="20"/>
  <c r="J15" i="37" s="1"/>
  <c r="I24" i="33"/>
  <c r="J21" i="33"/>
  <c r="E23" i="37"/>
  <c r="E25" i="37"/>
  <c r="E25" i="34"/>
  <c r="H21" i="33"/>
  <c r="C19" i="36" s="1"/>
  <c r="E21" i="33"/>
  <c r="K21" i="33"/>
  <c r="D19" i="36" s="1"/>
  <c r="N21" i="33"/>
  <c r="E19" i="36" s="1"/>
  <c r="H26" i="19"/>
  <c r="B11" i="18" s="1"/>
  <c r="N21" i="20" l="1"/>
  <c r="H19" i="37" s="1"/>
  <c r="R21" i="20"/>
  <c r="J19" i="37" s="1"/>
  <c r="D23" i="37"/>
  <c r="E21" i="20"/>
  <c r="C25" i="37"/>
  <c r="B16" i="18"/>
  <c r="D16" i="18" s="1"/>
  <c r="C11" i="19"/>
  <c r="C7" i="19"/>
  <c r="C8" i="19"/>
  <c r="C9" i="19"/>
  <c r="C10" i="19"/>
  <c r="C12" i="19"/>
  <c r="C13" i="19"/>
  <c r="D7" i="20"/>
  <c r="D8" i="20"/>
  <c r="D10" i="20"/>
  <c r="D11" i="20"/>
  <c r="D12" i="20"/>
  <c r="D13" i="20"/>
  <c r="D6" i="20"/>
  <c r="N12" i="19" l="1"/>
  <c r="L12" i="19"/>
  <c r="E12" i="19"/>
  <c r="L8" i="19"/>
  <c r="N8" i="19"/>
  <c r="E8" i="19"/>
  <c r="L9" i="19"/>
  <c r="N9" i="19"/>
  <c r="E9" i="19"/>
  <c r="L10" i="19"/>
  <c r="N10" i="19"/>
  <c r="E10" i="19"/>
  <c r="N11" i="19"/>
  <c r="L11" i="19"/>
  <c r="E11" i="19"/>
  <c r="C11" i="20"/>
  <c r="E11" i="20" s="1"/>
  <c r="L7" i="19"/>
  <c r="N7" i="19"/>
  <c r="E7" i="19"/>
  <c r="C12" i="20"/>
  <c r="C8" i="20"/>
  <c r="E8" i="20" s="1"/>
  <c r="C6" i="20"/>
  <c r="E6" i="20" s="1"/>
  <c r="C10" i="20"/>
  <c r="E10" i="20" s="1"/>
  <c r="C7" i="20"/>
  <c r="C13" i="20"/>
  <c r="E13" i="20" s="1"/>
  <c r="N13" i="19"/>
  <c r="L13" i="19"/>
  <c r="C14" i="19"/>
  <c r="E13" i="19"/>
  <c r="C22" i="19"/>
  <c r="C21" i="19"/>
  <c r="C23" i="19"/>
  <c r="I16" i="20"/>
  <c r="G16" i="20"/>
  <c r="J12" i="20" l="1"/>
  <c r="F10" i="37" s="1"/>
  <c r="R12" i="20"/>
  <c r="J10" i="37" s="1"/>
  <c r="N12" i="20"/>
  <c r="H10" i="37" s="1"/>
  <c r="P12" i="20"/>
  <c r="I10" i="37" s="1"/>
  <c r="L12" i="20"/>
  <c r="G10" i="37" s="1"/>
  <c r="E12" i="20"/>
  <c r="P7" i="20"/>
  <c r="I5" i="37" s="1"/>
  <c r="L7" i="20"/>
  <c r="G5" i="37" s="1"/>
  <c r="R7" i="20"/>
  <c r="J5" i="37" s="1"/>
  <c r="N7" i="20"/>
  <c r="H5" i="37" s="1"/>
  <c r="J7" i="20"/>
  <c r="F5" i="37" s="1"/>
  <c r="R11" i="20"/>
  <c r="J9" i="37" s="1"/>
  <c r="N11" i="20"/>
  <c r="H9" i="37" s="1"/>
  <c r="J11" i="20"/>
  <c r="F9" i="37" s="1"/>
  <c r="P11" i="20"/>
  <c r="I9" i="37" s="1"/>
  <c r="L11" i="20"/>
  <c r="G9" i="37" s="1"/>
  <c r="J8" i="20"/>
  <c r="F6" i="37" s="1"/>
  <c r="P8" i="20"/>
  <c r="I6" i="37" s="1"/>
  <c r="L8" i="20"/>
  <c r="G6" i="37" s="1"/>
  <c r="N8" i="20"/>
  <c r="H6" i="37" s="1"/>
  <c r="R8" i="20"/>
  <c r="J6" i="37" s="1"/>
  <c r="I25" i="20"/>
  <c r="D16" i="20"/>
  <c r="G25" i="20"/>
  <c r="E7" i="20"/>
  <c r="L21" i="19"/>
  <c r="N21" i="19"/>
  <c r="E21" i="19"/>
  <c r="L10" i="20"/>
  <c r="G8" i="37" s="1"/>
  <c r="P10" i="20"/>
  <c r="I8" i="37" s="1"/>
  <c r="N10" i="20"/>
  <c r="H8" i="37" s="1"/>
  <c r="R10" i="20"/>
  <c r="J8" i="37" s="1"/>
  <c r="J10" i="20"/>
  <c r="F8" i="37" s="1"/>
  <c r="L23" i="19"/>
  <c r="N23" i="19"/>
  <c r="E23" i="19"/>
  <c r="L22" i="19"/>
  <c r="N22" i="19"/>
  <c r="E22" i="19"/>
  <c r="P6" i="20"/>
  <c r="I4" i="37" s="1"/>
  <c r="L6" i="20"/>
  <c r="G4" i="37" s="1"/>
  <c r="R6" i="20"/>
  <c r="J4" i="37" s="1"/>
  <c r="N6" i="20"/>
  <c r="H4" i="37" s="1"/>
  <c r="J6" i="20"/>
  <c r="F4" i="37" s="1"/>
  <c r="N13" i="20"/>
  <c r="H11" i="37" s="1"/>
  <c r="R13" i="20"/>
  <c r="J11" i="37" s="1"/>
  <c r="J13" i="20"/>
  <c r="F11" i="37" s="1"/>
  <c r="L13" i="20"/>
  <c r="G11" i="37" s="1"/>
  <c r="P13" i="20"/>
  <c r="I11" i="37" s="1"/>
  <c r="I9" i="20"/>
  <c r="H9" i="20"/>
  <c r="G9" i="20"/>
  <c r="F9" i="20"/>
  <c r="D9" i="20" s="1"/>
  <c r="Q21" i="2"/>
  <c r="Q24" i="2" s="1"/>
  <c r="O21" i="2"/>
  <c r="M21" i="2"/>
  <c r="K21" i="2"/>
  <c r="I21" i="2"/>
  <c r="D25" i="20" l="1"/>
  <c r="C16" i="20"/>
  <c r="E16" i="20" s="1"/>
  <c r="C9" i="20"/>
  <c r="E9" i="20" s="1"/>
  <c r="N16" i="20" l="1"/>
  <c r="H14" i="37" s="1"/>
  <c r="R16" i="20"/>
  <c r="J14" i="37" s="1"/>
  <c r="L16" i="20"/>
  <c r="G14" i="37" s="1"/>
  <c r="C25" i="20"/>
  <c r="P16" i="20"/>
  <c r="I14" i="37" s="1"/>
  <c r="J16" i="20"/>
  <c r="F14" i="37" s="1"/>
  <c r="E25" i="20"/>
  <c r="R9" i="20"/>
  <c r="J7" i="37" s="1"/>
  <c r="P9" i="20"/>
  <c r="I7" i="37" s="1"/>
  <c r="N9" i="20"/>
  <c r="H7" i="37" s="1"/>
  <c r="L9" i="20"/>
  <c r="G7" i="37" s="1"/>
  <c r="J9" i="20"/>
  <c r="F7" i="37" s="1"/>
  <c r="H12" i="2"/>
  <c r="H21" i="2" s="1"/>
  <c r="G12" i="2"/>
  <c r="G21" i="2" s="1"/>
  <c r="F12" i="2"/>
  <c r="F21" i="2" s="1"/>
  <c r="D21" i="2" s="1"/>
  <c r="C21" i="2" s="1"/>
  <c r="L21" i="2" s="1"/>
  <c r="G19" i="36" s="1"/>
  <c r="N21" i="2" l="1"/>
  <c r="H19" i="36" s="1"/>
  <c r="P25" i="20"/>
  <c r="N25" i="20"/>
  <c r="R25" i="20"/>
  <c r="L25" i="20"/>
  <c r="J25" i="20"/>
  <c r="C24" i="2"/>
  <c r="J21" i="2"/>
  <c r="F19" i="36" s="1"/>
  <c r="P21" i="2"/>
  <c r="I19" i="36" s="1"/>
  <c r="R21" i="2"/>
  <c r="E21" i="2"/>
  <c r="J19" i="36"/>
  <c r="J9" i="3"/>
  <c r="G23" i="37" l="1"/>
  <c r="G25" i="37"/>
  <c r="F23" i="37"/>
  <c r="F25" i="37"/>
  <c r="J25" i="37"/>
  <c r="J23" i="37"/>
  <c r="I25" i="37"/>
  <c r="I23" i="37"/>
  <c r="H25" i="37"/>
  <c r="H23" i="37"/>
  <c r="F8" i="3"/>
  <c r="F16" i="19" l="1"/>
  <c r="D16" i="19" l="1"/>
  <c r="I18" i="19"/>
  <c r="I25" i="19" s="1"/>
  <c r="I26" i="19" s="1"/>
  <c r="B12" i="18" s="1"/>
  <c r="G18" i="19"/>
  <c r="G25" i="19" s="1"/>
  <c r="G26" i="19" s="1"/>
  <c r="F18" i="19"/>
  <c r="D18" i="19" s="1"/>
  <c r="C18" i="19" l="1"/>
  <c r="D25" i="19"/>
  <c r="C16" i="19"/>
  <c r="F25" i="19"/>
  <c r="F26" i="19" s="1"/>
  <c r="B10" i="18" s="1"/>
  <c r="N21" i="3"/>
  <c r="N24" i="3" s="1"/>
  <c r="O21" i="3"/>
  <c r="B20" i="25" s="1"/>
  <c r="P21" i="3"/>
  <c r="B21" i="25" s="1"/>
  <c r="B21" i="17" s="1"/>
  <c r="D21" i="17" s="1"/>
  <c r="B20" i="17" l="1"/>
  <c r="B18" i="25"/>
  <c r="L16" i="19"/>
  <c r="N16" i="19"/>
  <c r="C25" i="19"/>
  <c r="D26" i="19"/>
  <c r="E25" i="19"/>
  <c r="E16" i="19"/>
  <c r="N18" i="19"/>
  <c r="L18" i="19"/>
  <c r="E18" i="19"/>
  <c r="O24" i="3"/>
  <c r="P24" i="3"/>
  <c r="F18" i="3"/>
  <c r="D18" i="3" s="1"/>
  <c r="C18" i="3" s="1"/>
  <c r="L18" i="3" s="1"/>
  <c r="L25" i="19" l="1"/>
  <c r="C26" i="19"/>
  <c r="N25" i="19"/>
  <c r="D20" i="17"/>
  <c r="B18" i="17"/>
  <c r="D6" i="2"/>
  <c r="K6" i="3"/>
  <c r="C6" i="2" l="1"/>
  <c r="E6" i="2"/>
  <c r="C29" i="19"/>
  <c r="B5" i="18"/>
  <c r="B3" i="18" s="1"/>
  <c r="N26" i="19"/>
  <c r="L26" i="19"/>
  <c r="K15" i="3"/>
  <c r="D8" i="2"/>
  <c r="D9" i="2"/>
  <c r="D10" i="2"/>
  <c r="D11" i="2"/>
  <c r="D12" i="2"/>
  <c r="D13" i="2"/>
  <c r="D14" i="2"/>
  <c r="D15" i="2"/>
  <c r="D16" i="2"/>
  <c r="D17" i="2"/>
  <c r="D18" i="2"/>
  <c r="D19" i="2"/>
  <c r="D20" i="2"/>
  <c r="K9" i="3"/>
  <c r="K10" i="3"/>
  <c r="K11" i="3"/>
  <c r="K12" i="3"/>
  <c r="K13" i="3"/>
  <c r="K14" i="3"/>
  <c r="K19" i="3"/>
  <c r="K20" i="3"/>
  <c r="D6" i="3"/>
  <c r="D8" i="3"/>
  <c r="D9" i="3"/>
  <c r="D10" i="3"/>
  <c r="D12" i="3"/>
  <c r="D13" i="3"/>
  <c r="C13" i="3" s="1"/>
  <c r="D14" i="3"/>
  <c r="C14" i="3" s="1"/>
  <c r="D15" i="3"/>
  <c r="D16" i="3"/>
  <c r="C16" i="3" s="1"/>
  <c r="L16" i="3" s="1"/>
  <c r="D17" i="3"/>
  <c r="C17" i="3" s="1"/>
  <c r="L17" i="3" s="1"/>
  <c r="D19" i="3"/>
  <c r="C19" i="3" s="1"/>
  <c r="D20" i="3"/>
  <c r="C20" i="3" s="1"/>
  <c r="C10" i="3" l="1"/>
  <c r="L10" i="3" s="1"/>
  <c r="C12" i="3"/>
  <c r="C11" i="3"/>
  <c r="L11" i="3" s="1"/>
  <c r="C8" i="2"/>
  <c r="E8" i="2" s="1"/>
  <c r="C20" i="2"/>
  <c r="E20" i="2" s="1"/>
  <c r="C18" i="2"/>
  <c r="E18" i="2"/>
  <c r="C10" i="2"/>
  <c r="E10" i="2" s="1"/>
  <c r="L20" i="3"/>
  <c r="C11" i="2"/>
  <c r="E11" i="2" s="1"/>
  <c r="L19" i="3"/>
  <c r="C15" i="2"/>
  <c r="E15" i="2" s="1"/>
  <c r="C19" i="2"/>
  <c r="E19" i="2"/>
  <c r="L14" i="3"/>
  <c r="C14" i="2"/>
  <c r="E14" i="2" s="1"/>
  <c r="C9" i="3"/>
  <c r="L9" i="3" s="1"/>
  <c r="L13" i="3"/>
  <c r="C13" i="2"/>
  <c r="E13" i="2"/>
  <c r="C9" i="2"/>
  <c r="E9" i="2" s="1"/>
  <c r="C16" i="2"/>
  <c r="E16" i="2"/>
  <c r="C15" i="3"/>
  <c r="L15" i="3" s="1"/>
  <c r="L12" i="3"/>
  <c r="C12" i="2"/>
  <c r="R6" i="2"/>
  <c r="J6" i="2"/>
  <c r="P6" i="2"/>
  <c r="L6" i="2"/>
  <c r="N6" i="2"/>
  <c r="C6" i="3"/>
  <c r="C17" i="2"/>
  <c r="E17" i="2" s="1"/>
  <c r="E16" i="3"/>
  <c r="E20" i="3"/>
  <c r="R19" i="3"/>
  <c r="R12" i="3"/>
  <c r="R13" i="3"/>
  <c r="E18" i="3"/>
  <c r="D7" i="2"/>
  <c r="K7" i="3"/>
  <c r="D7" i="3"/>
  <c r="C7" i="3" s="1"/>
  <c r="E10" i="3" l="1"/>
  <c r="R9" i="3"/>
  <c r="R18" i="2"/>
  <c r="N18" i="2"/>
  <c r="L18" i="2"/>
  <c r="J18" i="2"/>
  <c r="P18" i="2"/>
  <c r="R16" i="2"/>
  <c r="L16" i="2"/>
  <c r="J16" i="2"/>
  <c r="P16" i="2"/>
  <c r="N16" i="2"/>
  <c r="R20" i="2"/>
  <c r="P20" i="2"/>
  <c r="N20" i="2"/>
  <c r="J20" i="2"/>
  <c r="L20" i="2"/>
  <c r="R10" i="2"/>
  <c r="L10" i="2"/>
  <c r="J10" i="2"/>
  <c r="P10" i="2"/>
  <c r="N10" i="2"/>
  <c r="C7" i="2"/>
  <c r="E7" i="2" s="1"/>
  <c r="R13" i="2"/>
  <c r="J13" i="2"/>
  <c r="L13" i="2"/>
  <c r="N13" i="2"/>
  <c r="P13" i="2"/>
  <c r="R14" i="2"/>
  <c r="L14" i="2"/>
  <c r="J14" i="2"/>
  <c r="P14" i="2"/>
  <c r="N14" i="2"/>
  <c r="R8" i="2"/>
  <c r="P8" i="2"/>
  <c r="N8" i="2"/>
  <c r="L8" i="2"/>
  <c r="J8" i="2"/>
  <c r="L6" i="3"/>
  <c r="R15" i="2"/>
  <c r="L15" i="2"/>
  <c r="P15" i="2"/>
  <c r="J15" i="2"/>
  <c r="N15" i="2"/>
  <c r="R12" i="2"/>
  <c r="P12" i="2"/>
  <c r="L12" i="2"/>
  <c r="N12" i="2"/>
  <c r="J12" i="2"/>
  <c r="R19" i="2"/>
  <c r="N19" i="2"/>
  <c r="P19" i="2"/>
  <c r="L19" i="2"/>
  <c r="J19" i="2"/>
  <c r="R9" i="2"/>
  <c r="N9" i="2"/>
  <c r="P9" i="2"/>
  <c r="L9" i="2"/>
  <c r="J9" i="2"/>
  <c r="E12" i="2"/>
  <c r="R11" i="2"/>
  <c r="N11" i="2"/>
  <c r="P11" i="2"/>
  <c r="L11" i="2"/>
  <c r="J11" i="2"/>
  <c r="E6" i="3"/>
  <c r="R6" i="3"/>
  <c r="R17" i="2"/>
  <c r="P17" i="2"/>
  <c r="N17" i="2"/>
  <c r="L17" i="2"/>
  <c r="J17" i="2"/>
  <c r="R16" i="3"/>
  <c r="R20" i="3"/>
  <c r="E19" i="3"/>
  <c r="E13" i="3"/>
  <c r="E12" i="3"/>
  <c r="R10" i="3"/>
  <c r="E9" i="3"/>
  <c r="E11" i="3"/>
  <c r="R11" i="3"/>
  <c r="E14" i="3"/>
  <c r="R14" i="3"/>
  <c r="E15" i="3"/>
  <c r="R15" i="3"/>
  <c r="R18" i="3"/>
  <c r="C24" i="33"/>
  <c r="R7" i="2" l="1"/>
  <c r="P7" i="2"/>
  <c r="J7" i="2"/>
  <c r="N7" i="2"/>
  <c r="L7" i="2"/>
  <c r="R7" i="3"/>
  <c r="L7" i="3"/>
  <c r="E7" i="3"/>
  <c r="C9" i="18" l="1"/>
  <c r="C11" i="25" l="1"/>
  <c r="D21" i="3" l="1"/>
  <c r="E26" i="19" l="1"/>
  <c r="L14" i="19" l="1"/>
  <c r="N14" i="19"/>
  <c r="E14" i="19"/>
  <c r="H14" i="20" l="1"/>
  <c r="H26" i="20" s="1"/>
  <c r="H29" i="20" s="1"/>
  <c r="F14" i="34"/>
  <c r="F26" i="34" l="1"/>
  <c r="F29" i="34" s="1"/>
  <c r="M29" i="19"/>
  <c r="K29" i="19"/>
  <c r="G29" i="19"/>
  <c r="D29" i="19"/>
  <c r="I29" i="19" l="1"/>
  <c r="H29" i="19"/>
  <c r="J29" i="19"/>
  <c r="F29" i="19"/>
  <c r="D14" i="20"/>
  <c r="D26" i="20" s="1"/>
  <c r="D10" i="18" l="1"/>
  <c r="B9" i="18"/>
  <c r="D9" i="18" s="1"/>
  <c r="E9" i="18" s="1"/>
  <c r="D22" i="18"/>
  <c r="D11" i="18"/>
  <c r="D12" i="18"/>
  <c r="D13" i="18"/>
  <c r="D20" i="25"/>
  <c r="D21" i="25"/>
  <c r="E19" i="18" l="1"/>
  <c r="E16" i="18"/>
  <c r="E13" i="18"/>
  <c r="E12" i="18"/>
  <c r="E11" i="18"/>
  <c r="E10" i="18"/>
  <c r="C5" i="18"/>
  <c r="E18" i="18"/>
  <c r="E22" i="18"/>
  <c r="C6" i="18"/>
  <c r="E17" i="18"/>
  <c r="Q21" i="3" l="1"/>
  <c r="B24" i="25" s="1"/>
  <c r="B24" i="17" s="1"/>
  <c r="D24" i="17" s="1"/>
  <c r="J21" i="3"/>
  <c r="B15" i="25" s="1"/>
  <c r="B15" i="17" s="1"/>
  <c r="D15" i="17" s="1"/>
  <c r="B14" i="25"/>
  <c r="B14" i="17" s="1"/>
  <c r="D14" i="17" s="1"/>
  <c r="H21" i="3"/>
  <c r="B13" i="25" s="1"/>
  <c r="B13" i="17" s="1"/>
  <c r="D13" i="17" s="1"/>
  <c r="G21" i="3"/>
  <c r="F21" i="3"/>
  <c r="B12" i="25" s="1"/>
  <c r="B11" i="25" l="1"/>
  <c r="B12" i="17"/>
  <c r="D15" i="25"/>
  <c r="Q24" i="3"/>
  <c r="D14" i="25"/>
  <c r="D24" i="25"/>
  <c r="D12" i="25"/>
  <c r="D13" i="25"/>
  <c r="D12" i="17" l="1"/>
  <c r="B11" i="17"/>
  <c r="D11" i="17"/>
  <c r="D11" i="25"/>
  <c r="L14" i="34"/>
  <c r="I14" i="34"/>
  <c r="D14" i="34"/>
  <c r="C14" i="34"/>
  <c r="C26" i="34" s="1"/>
  <c r="F14" i="20"/>
  <c r="F26" i="20" s="1"/>
  <c r="F29" i="20" s="1"/>
  <c r="G14" i="20"/>
  <c r="G26" i="20" s="1"/>
  <c r="I14" i="20"/>
  <c r="I26" i="20" s="1"/>
  <c r="O14" i="20"/>
  <c r="O26" i="20" s="1"/>
  <c r="M14" i="20"/>
  <c r="M26" i="20" s="1"/>
  <c r="Q14" i="20"/>
  <c r="Q26" i="20" s="1"/>
  <c r="C14" i="20"/>
  <c r="C26" i="20" s="1"/>
  <c r="C29" i="20" s="1"/>
  <c r="D26" i="34" l="1"/>
  <c r="D29" i="34" s="1"/>
  <c r="G14" i="34"/>
  <c r="L26" i="34"/>
  <c r="M14" i="34"/>
  <c r="I26" i="34"/>
  <c r="J14" i="34"/>
  <c r="G26" i="34"/>
  <c r="J26" i="34"/>
  <c r="M26" i="34"/>
  <c r="E26" i="34"/>
  <c r="K26" i="34"/>
  <c r="N26" i="34"/>
  <c r="C29" i="34"/>
  <c r="H26" i="34"/>
  <c r="R26" i="20"/>
  <c r="P26" i="20"/>
  <c r="J26" i="20"/>
  <c r="N26" i="20"/>
  <c r="E26" i="20"/>
  <c r="I29" i="34"/>
  <c r="K14" i="34"/>
  <c r="D12" i="37" s="1"/>
  <c r="H14" i="34"/>
  <c r="C12" i="37" s="1"/>
  <c r="P14" i="20"/>
  <c r="I12" i="37" s="1"/>
  <c r="E14" i="34"/>
  <c r="N14" i="34"/>
  <c r="E12" i="37" s="1"/>
  <c r="R14" i="20"/>
  <c r="J12" i="37" s="1"/>
  <c r="E14" i="20"/>
  <c r="N14" i="20"/>
  <c r="H12" i="37" s="1"/>
  <c r="J14" i="20"/>
  <c r="F12" i="37" s="1"/>
  <c r="C26" i="37" l="1"/>
  <c r="C24" i="37"/>
  <c r="E26" i="37"/>
  <c r="E24" i="37"/>
  <c r="D24" i="37"/>
  <c r="D26" i="37"/>
  <c r="F24" i="37"/>
  <c r="F26" i="37"/>
  <c r="J26" i="37"/>
  <c r="J24" i="37"/>
  <c r="H24" i="37"/>
  <c r="H26" i="37"/>
  <c r="I24" i="37"/>
  <c r="I26" i="37"/>
  <c r="L29" i="34"/>
  <c r="K29" i="34"/>
  <c r="M29" i="34" l="1"/>
  <c r="J29" i="34"/>
  <c r="G29" i="34"/>
  <c r="E29" i="34"/>
  <c r="N29" i="34"/>
  <c r="N24" i="33"/>
  <c r="F24" i="33"/>
  <c r="K24" i="33"/>
  <c r="D24" i="33"/>
  <c r="H24" i="33" l="1"/>
  <c r="G24" i="33"/>
  <c r="E24" i="33"/>
  <c r="M24" i="33"/>
  <c r="J24" i="33"/>
  <c r="D27" i="16"/>
  <c r="E27" i="16"/>
  <c r="F27" i="16"/>
  <c r="G27" i="16"/>
  <c r="H27" i="16"/>
  <c r="I27" i="16"/>
  <c r="J27" i="16"/>
  <c r="K27" i="16"/>
  <c r="L27" i="16"/>
  <c r="M27" i="16"/>
  <c r="R13" i="27"/>
  <c r="R14" i="27" s="1"/>
  <c r="M24" i="2" l="1"/>
  <c r="G18" i="13"/>
  <c r="D29" i="20" l="1"/>
  <c r="E29" i="20" s="1"/>
  <c r="G29" i="20"/>
  <c r="O24" i="2"/>
  <c r="H24" i="2"/>
  <c r="K24" i="2"/>
  <c r="G24" i="2"/>
  <c r="F24" i="2"/>
  <c r="Q29" i="20" l="1"/>
  <c r="R29" i="20" s="1"/>
  <c r="O29" i="20"/>
  <c r="P29" i="20" s="1"/>
  <c r="M29" i="20"/>
  <c r="N29" i="20" s="1"/>
  <c r="I29" i="20"/>
  <c r="J29" i="20" s="1"/>
  <c r="N24" i="2"/>
  <c r="L24" i="2"/>
  <c r="P24" i="2"/>
  <c r="I24" i="2"/>
  <c r="J24" i="2" s="1"/>
  <c r="R24" i="2"/>
  <c r="D24" i="2"/>
  <c r="E24" i="2" l="1"/>
  <c r="F18" i="13"/>
  <c r="J24" i="3" l="1"/>
  <c r="I24" i="3"/>
  <c r="H24" i="3"/>
  <c r="G24" i="3"/>
  <c r="F24" i="3"/>
  <c r="D24" i="3"/>
  <c r="L29" i="19" l="1"/>
  <c r="C18" i="13"/>
  <c r="D18" i="13"/>
  <c r="E18" i="13"/>
  <c r="E29" i="19" l="1"/>
  <c r="N29" i="19"/>
  <c r="H29" i="34"/>
  <c r="K8" i="3"/>
  <c r="C8" i="3" l="1"/>
  <c r="C21" i="3" s="1"/>
  <c r="K21" i="3"/>
  <c r="R8" i="3"/>
  <c r="E8" i="3"/>
  <c r="B7" i="25" l="1"/>
  <c r="C24" i="3"/>
  <c r="L8" i="3"/>
  <c r="K14" i="20"/>
  <c r="L14" i="20" l="1"/>
  <c r="G12" i="37" s="1"/>
  <c r="K26" i="20"/>
  <c r="K24" i="3"/>
  <c r="M24" i="3"/>
  <c r="R17" i="3"/>
  <c r="L26" i="20" l="1"/>
  <c r="K29" i="20"/>
  <c r="L29" i="20" s="1"/>
  <c r="E17" i="3"/>
  <c r="D18" i="25"/>
  <c r="D19" i="25"/>
  <c r="G26" i="37" l="1"/>
  <c r="G24" i="37"/>
  <c r="E21" i="3"/>
  <c r="B7" i="17"/>
  <c r="B5" i="17" s="1"/>
  <c r="D18" i="17"/>
  <c r="R21" i="3"/>
  <c r="L21" i="3"/>
  <c r="R24" i="3"/>
  <c r="E24" i="3"/>
  <c r="L24" i="3"/>
  <c r="B5" i="25"/>
  <c r="C7" i="25" s="1"/>
  <c r="E24" i="17" l="1"/>
  <c r="E11" i="17"/>
  <c r="C7" i="17"/>
  <c r="E20" i="25"/>
  <c r="E24" i="25"/>
  <c r="E14" i="25"/>
  <c r="E11" i="25"/>
  <c r="C8" i="25"/>
  <c r="E19" i="25"/>
  <c r="E18" i="25"/>
  <c r="E12" i="25"/>
  <c r="E21" i="25"/>
  <c r="E15" i="25"/>
  <c r="E13" i="25"/>
  <c r="E14" i="17" l="1"/>
  <c r="C8" i="17"/>
  <c r="E18" i="17"/>
  <c r="E15" i="17"/>
  <c r="E19" i="17"/>
  <c r="E13" i="17"/>
  <c r="E12" i="17"/>
  <c r="E21" i="17"/>
  <c r="E20"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Diāna Laipniece</author>
  </authors>
  <commentList>
    <comment ref="A9" authorId="0" shapeId="0" xr:uid="{00000000-0006-0000-0200-000001000000}">
      <text>
        <r>
          <rPr>
            <b/>
            <sz val="9"/>
            <color indexed="81"/>
            <rFont val="Tahoma"/>
            <charset val="1"/>
          </rPr>
          <t>Diāna Laipniece:</t>
        </r>
        <r>
          <rPr>
            <sz val="9"/>
            <color indexed="81"/>
            <rFont val="Tahoma"/>
            <charset val="1"/>
          </rPr>
          <t xml:space="preserve">
"… augstskolās"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Diāna Laipniece</author>
  </authors>
  <commentList>
    <comment ref="A7" authorId="0" shapeId="0" xr:uid="{00000000-0006-0000-0300-000001000000}">
      <text>
        <r>
          <rPr>
            <b/>
            <sz val="9"/>
            <color indexed="81"/>
            <rFont val="Tahoma"/>
            <charset val="1"/>
          </rPr>
          <t>Diāna Laipniece:</t>
        </r>
        <r>
          <rPr>
            <sz val="9"/>
            <color indexed="81"/>
            <rFont val="Tahoma"/>
            <charset val="1"/>
          </rPr>
          <t xml:space="preserve">
".. Koledžās"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Austra Irbe</author>
  </authors>
  <commentList>
    <comment ref="K10" authorId="0" shapeId="0" xr:uid="{00000000-0006-0000-0500-000001000000}">
      <text>
        <r>
          <rPr>
            <b/>
            <sz val="9"/>
            <color indexed="81"/>
            <rFont val="Tahoma"/>
            <family val="2"/>
          </rPr>
          <t>Austra Irbe:</t>
        </r>
        <r>
          <rPr>
            <sz val="9"/>
            <color indexed="81"/>
            <rFont val="Tahoma"/>
            <family val="2"/>
          </rPr>
          <t xml:space="preserve">
Valsts dotācija</t>
        </r>
      </text>
    </comment>
    <comment ref="K16" authorId="0" shapeId="0" xr:uid="{00000000-0006-0000-0500-000002000000}">
      <text>
        <r>
          <rPr>
            <b/>
            <sz val="9"/>
            <color indexed="81"/>
            <rFont val="Tahoma"/>
            <family val="2"/>
          </rPr>
          <t>Austra Irbe:</t>
        </r>
        <r>
          <rPr>
            <sz val="9"/>
            <color indexed="81"/>
            <rFont val="Tahoma"/>
            <family val="2"/>
          </rPr>
          <t xml:space="preserve">
Valsts dotācija, ES struktūrfondu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Austra Irbe</author>
    <author>Author</author>
  </authors>
  <commentList>
    <comment ref="P5" authorId="0" shapeId="0" xr:uid="{00000000-0006-0000-1000-000001000000}">
      <text>
        <r>
          <rPr>
            <b/>
            <sz val="9"/>
            <color indexed="81"/>
            <rFont val="Tahoma"/>
            <family val="2"/>
          </rPr>
          <t>User:</t>
        </r>
        <r>
          <rPr>
            <sz val="9"/>
            <color indexed="81"/>
            <rFont val="Tahoma"/>
            <family val="2"/>
          </rPr>
          <t xml:space="preserve">
Bez programmas Uzņēmumu un organizāciju vadīšana (9550 EUR)</t>
        </r>
      </text>
    </comment>
    <comment ref="U5" authorId="1" shapeId="0" xr:uid="{00000000-0006-0000-1000-000002000000}">
      <text>
        <r>
          <rPr>
            <b/>
            <sz val="9"/>
            <color indexed="81"/>
            <rFont val="Tahoma"/>
            <family val="2"/>
            <charset val="186"/>
          </rPr>
          <t>Austra Irbe:</t>
        </r>
        <r>
          <rPr>
            <sz val="9"/>
            <color indexed="81"/>
            <rFont val="Tahoma"/>
            <family val="2"/>
            <charset val="186"/>
          </rPr>
          <t xml:space="preserve">
Informācija par 2018.gadu</t>
        </r>
      </text>
    </comment>
    <comment ref="J7" authorId="0" shapeId="0" xr:uid="{00000000-0006-0000-1000-000003000000}">
      <text>
        <r>
          <rPr>
            <b/>
            <sz val="9"/>
            <color indexed="81"/>
            <rFont val="Tahoma"/>
            <family val="2"/>
          </rPr>
          <t>User:</t>
        </r>
        <r>
          <rPr>
            <sz val="9"/>
            <color indexed="81"/>
            <rFont val="Tahoma"/>
            <family val="2"/>
          </rPr>
          <t xml:space="preserve">
Bez programmas Zobārstniecība (12000 EUR)</t>
        </r>
      </text>
    </comment>
    <comment ref="N13" authorId="0" shapeId="0" xr:uid="{00000000-0006-0000-1000-000004000000}">
      <text>
        <r>
          <rPr>
            <b/>
            <sz val="9"/>
            <color indexed="81"/>
            <rFont val="Tahoma"/>
            <family val="2"/>
          </rPr>
          <t>User:</t>
        </r>
        <r>
          <rPr>
            <sz val="9"/>
            <color indexed="81"/>
            <rFont val="Tahoma"/>
            <family val="2"/>
          </rPr>
          <t xml:space="preserve">
188 kr.punkti; 86 eur par vienu kredītpunktu, dalīts uz diviem studiju gadiem</t>
        </r>
      </text>
    </comment>
    <comment ref="U17" authorId="0" shapeId="0" xr:uid="{00000000-0006-0000-1000-000005000000}">
      <text>
        <r>
          <rPr>
            <b/>
            <sz val="9"/>
            <color indexed="81"/>
            <rFont val="Tahoma"/>
            <family val="2"/>
          </rPr>
          <t>User:</t>
        </r>
        <r>
          <rPr>
            <sz val="9"/>
            <color indexed="81"/>
            <rFont val="Tahoma"/>
            <family val="2"/>
          </rPr>
          <t xml:space="preserve">
4. studiju gads 1060 EUR</t>
        </r>
      </text>
    </comment>
    <comment ref="B32" authorId="2" shapeId="0" xr:uid="{00000000-0006-0000-1000-000006000000}">
      <text>
        <r>
          <rPr>
            <b/>
            <sz val="9"/>
            <color indexed="81"/>
            <rFont val="Tahoma"/>
            <family val="2"/>
            <charset val="186"/>
          </rPr>
          <t>Author:</t>
        </r>
        <r>
          <rPr>
            <sz val="9"/>
            <color indexed="81"/>
            <rFont val="Tahoma"/>
            <family val="2"/>
            <charset val="186"/>
          </rPr>
          <t xml:space="preserve">
Studiju izdevumus sedz LV Romas katoļu baznīca</t>
        </r>
      </text>
    </comment>
  </commentList>
</comments>
</file>

<file path=xl/sharedStrings.xml><?xml version="1.0" encoding="utf-8"?>
<sst xmlns="http://schemas.openxmlformats.org/spreadsheetml/2006/main" count="1324" uniqueCount="293">
  <si>
    <t>Nr.p.k.</t>
  </si>
  <si>
    <t>Augstskola</t>
  </si>
  <si>
    <t>Citi ieņēmumi</t>
  </si>
  <si>
    <t>LU</t>
  </si>
  <si>
    <t>RTU</t>
  </si>
  <si>
    <t>LLU</t>
  </si>
  <si>
    <t>DU</t>
  </si>
  <si>
    <t>RSU</t>
  </si>
  <si>
    <t>LiepU</t>
  </si>
  <si>
    <t>LSPA</t>
  </si>
  <si>
    <t>LJA</t>
  </si>
  <si>
    <t>RPIVA</t>
  </si>
  <si>
    <t>VeA</t>
  </si>
  <si>
    <t>ViA</t>
  </si>
  <si>
    <t>BA</t>
  </si>
  <si>
    <t>Finansējums studijām KOPĀ</t>
  </si>
  <si>
    <t>Darba samaksa</t>
  </si>
  <si>
    <t>Kopā</t>
  </si>
  <si>
    <t>admin. pers.</t>
  </si>
  <si>
    <t>vispār. pers.</t>
  </si>
  <si>
    <t>Citi izdevumi</t>
  </si>
  <si>
    <t>RCK</t>
  </si>
  <si>
    <t>RTK</t>
  </si>
  <si>
    <t>OMTK</t>
  </si>
  <si>
    <t>LJK</t>
  </si>
  <si>
    <t>UCAK</t>
  </si>
  <si>
    <t>JAK</t>
  </si>
  <si>
    <t>SIVA</t>
  </si>
  <si>
    <t>VRK</t>
  </si>
  <si>
    <t>DMK</t>
  </si>
  <si>
    <t>MK</t>
  </si>
  <si>
    <t>LU RMK</t>
  </si>
  <si>
    <t>RSU SKMK</t>
  </si>
  <si>
    <t>R1MK</t>
  </si>
  <si>
    <t>VPK</t>
  </si>
  <si>
    <t>BAT</t>
  </si>
  <si>
    <t>LKA</t>
  </si>
  <si>
    <t>BA UK</t>
  </si>
  <si>
    <t>RTA</t>
  </si>
  <si>
    <t>I Valsts augstskolas</t>
  </si>
  <si>
    <t>JVLMA</t>
  </si>
  <si>
    <t>Koledža</t>
  </si>
  <si>
    <t>euro</t>
  </si>
  <si>
    <t>FINANSĒJUMS STUDIJĀM</t>
  </si>
  <si>
    <t>FINANSĒJUMS ZINĀTNEI</t>
  </si>
  <si>
    <t>FINANSĒJUMS KOPĀ</t>
  </si>
  <si>
    <t>Studiju maksa</t>
  </si>
  <si>
    <t>Starptaut. finans. studijām</t>
  </si>
  <si>
    <t>KOPĀ</t>
  </si>
  <si>
    <t>IZDEVUMI KOPĀ</t>
  </si>
  <si>
    <t>Sociālās apdrošināšanas iemaksas</t>
  </si>
  <si>
    <t>Preces un pakalpojumi</t>
  </si>
  <si>
    <t>Stipendijas, transporta kompensācijas</t>
  </si>
  <si>
    <t>AII kopā</t>
  </si>
  <si>
    <t>Tajā skaitā:</t>
  </si>
  <si>
    <t>t.sk. ES struktūrfondu līdzfinans.stud.</t>
  </si>
  <si>
    <t>Cits finansējums</t>
  </si>
  <si>
    <t>CITI IEŅĒMUMI</t>
  </si>
  <si>
    <t xml:space="preserve">Studiju programmas </t>
  </si>
  <si>
    <t>Augstskolas</t>
  </si>
  <si>
    <t>Augstskolās KOPĀ</t>
  </si>
  <si>
    <t>Augstskolās un koledžās KOPĀ</t>
  </si>
  <si>
    <t>Pedagogu izglītība un izglīt. zin.</t>
  </si>
  <si>
    <t>Mākslas</t>
  </si>
  <si>
    <t xml:space="preserve">Humanitārās zinātnes </t>
  </si>
  <si>
    <t>Sociālās un cilvēkrīcības zinātnes</t>
  </si>
  <si>
    <t>Informācijas un komunikācijas zin.</t>
  </si>
  <si>
    <t>Komerczinības un administrēšana</t>
  </si>
  <si>
    <t>Dzīvās dabas zinātnes</t>
  </si>
  <si>
    <t>Fizikālās zinātnes</t>
  </si>
  <si>
    <t xml:space="preserve">Matemātika un statistika </t>
  </si>
  <si>
    <t>Datorika</t>
  </si>
  <si>
    <t>Inženierzinātnes un tehnoloģijas</t>
  </si>
  <si>
    <t>Ražošana un pārstrāde</t>
  </si>
  <si>
    <t>Arhitektūra un būvniecība</t>
  </si>
  <si>
    <t>Lauksaimn., mežsaimn., zivsaimn.</t>
  </si>
  <si>
    <t>Veselības aprūpe</t>
  </si>
  <si>
    <t>Sociālā labklājība</t>
  </si>
  <si>
    <t>Individuālie pakalpojumi</t>
  </si>
  <si>
    <t>Transporta pakalpojumi</t>
  </si>
  <si>
    <t>Vides aizsardzība</t>
  </si>
  <si>
    <t xml:space="preserve">Civilā un militārā aizsardzība </t>
  </si>
  <si>
    <t>Izglītības tematiskā joma</t>
  </si>
  <si>
    <t>*Saskaņā ar  Ministru kabineta  2008.gada 2.decembra noteikumu Nr.990 "Noteikumi par Latvijas izglītības klasifikāciju" 2. pielikumu "Trešais, ceturtais un piektais klasifikācijas līmenis (izglītības tematiskās grupas, tematiskās jomas un programmu grupas)"</t>
  </si>
  <si>
    <t>Tiesību zinātne</t>
  </si>
  <si>
    <t>Mūzika, horeogrāfija, audio-vizuālā mediju māksla, dizains</t>
  </si>
  <si>
    <t>Tem.gr.</t>
  </si>
  <si>
    <t>Koledžās KOPĀ</t>
  </si>
  <si>
    <t>SATURS</t>
  </si>
  <si>
    <t>2016. gads</t>
  </si>
  <si>
    <t>Augstskola / koledža</t>
  </si>
  <si>
    <t>Nr. p.k.</t>
  </si>
  <si>
    <t>LMA</t>
  </si>
  <si>
    <t>Pedagogu izglītība un izglītības zinātnes</t>
  </si>
  <si>
    <t>Humanitārās zinātnes</t>
  </si>
  <si>
    <t>Informācijas un komunikācijas zinātnes</t>
  </si>
  <si>
    <t>Matemātika un statistika</t>
  </si>
  <si>
    <t>Lauksaimniecība, mežsaimniecība un zivsaimniecība</t>
  </si>
  <si>
    <t>Veterinārija</t>
  </si>
  <si>
    <t>Civilā un militārā aizsardzība</t>
  </si>
  <si>
    <t>1.</t>
  </si>
  <si>
    <t>2.</t>
  </si>
  <si>
    <t>3.</t>
  </si>
  <si>
    <t>4.</t>
  </si>
  <si>
    <t>5.</t>
  </si>
  <si>
    <t>6.</t>
  </si>
  <si>
    <t>7.</t>
  </si>
  <si>
    <t>8.</t>
  </si>
  <si>
    <t>Tem. grupa*</t>
  </si>
  <si>
    <t>Tem. grupa</t>
  </si>
  <si>
    <t>Pamatkapitāla veidošana</t>
  </si>
  <si>
    <t>Valsts budžeta dotācija</t>
  </si>
  <si>
    <t>akad. pers.</t>
  </si>
  <si>
    <t>2017. gads</t>
  </si>
  <si>
    <t>2015. gads</t>
  </si>
  <si>
    <t>LU*</t>
  </si>
  <si>
    <t>RSU*</t>
  </si>
  <si>
    <t>Valsts augstskolās</t>
  </si>
  <si>
    <t>Juridisko personu dibinātajās augstskolās</t>
  </si>
  <si>
    <t>Finansējums studijām augstākās izglītības iestādēs</t>
  </si>
  <si>
    <t>Finansējums studijām augstākās izglītības iestādēs KOPĀ</t>
  </si>
  <si>
    <t>Valsts budžeta dotācija (ieskaitot ES struktūrfondu līdzfinans.)</t>
  </si>
  <si>
    <t>Ieņēmumi no studiju maksas</t>
  </si>
  <si>
    <t>Starptautiskais finansējums studijām</t>
  </si>
  <si>
    <t>Citi ieņēmumi studijām</t>
  </si>
  <si>
    <t>Finansējums zinātnei augstākās izglītības iestādēs</t>
  </si>
  <si>
    <t>Finansējums zinātnei augstākās izglītības iestādēs KOPĀ</t>
  </si>
  <si>
    <t>Koledžu ieņēmumi kopā</t>
  </si>
  <si>
    <t>Juridisko personu dibinātajās koledžās</t>
  </si>
  <si>
    <t>KOPĀ valsts augstskolās</t>
  </si>
  <si>
    <t>KOPĀ privātajās augstskolās</t>
  </si>
  <si>
    <t>Augstskolās kopā</t>
  </si>
  <si>
    <t>KOPĀ privātajās koledžās</t>
  </si>
  <si>
    <t>*Iekļaujot augstskolu aģentūras</t>
  </si>
  <si>
    <t>KOPĀ privātajās koledžas</t>
  </si>
  <si>
    <t>KOPĀ valsts koledžās</t>
  </si>
  <si>
    <t>Kopā privātajās augstskolās</t>
  </si>
  <si>
    <t>Koledžas</t>
  </si>
  <si>
    <t xml:space="preserve">VeA </t>
  </si>
  <si>
    <t>1.1.</t>
  </si>
  <si>
    <t>1.2.</t>
  </si>
  <si>
    <t>1.3.</t>
  </si>
  <si>
    <t>1.4.</t>
  </si>
  <si>
    <t>1.5.</t>
  </si>
  <si>
    <t>1.6.</t>
  </si>
  <si>
    <t>1.7.</t>
  </si>
  <si>
    <t>1.8.</t>
  </si>
  <si>
    <t>1.9.</t>
  </si>
  <si>
    <t>2.1.</t>
  </si>
  <si>
    <t>Valsts budžeta finansēto studiju vietu skaita kopsavilkums</t>
  </si>
  <si>
    <t>2.2.</t>
  </si>
  <si>
    <t>2.3.</t>
  </si>
  <si>
    <t>Koledžas &amp; augstskolu aģentūras*</t>
  </si>
  <si>
    <t>Augstākās izglītības iestāžu ieņēmumi kopā</t>
  </si>
  <si>
    <t>Valsts augstskolās, koledžās</t>
  </si>
  <si>
    <t>Juridisko personu dibinātajās augstskolās, koledžās</t>
  </si>
  <si>
    <t>Kopsavilkums</t>
  </si>
  <si>
    <t>2018. gads</t>
  </si>
  <si>
    <t>2019.gads</t>
  </si>
  <si>
    <t>Stipendijas (sociālie pabalsti)</t>
  </si>
  <si>
    <t>Pamatstudijas (koledžas, bakalaura un profesionālās programmas)</t>
  </si>
  <si>
    <t>Augstākā līmeņa studijas (maģistra, profesionālā maģistra programmas un 2.līmeņa programmas)</t>
  </si>
  <si>
    <t>Doktora studijas</t>
  </si>
  <si>
    <t>2.1. Valsts budžeta finansēto studiju vietu skaita kopsavilkums pilna laika programmās</t>
  </si>
  <si>
    <t>III Valsts koledžas</t>
  </si>
  <si>
    <t>II Valsts koledžas augstskolu aģentūras</t>
  </si>
  <si>
    <t>KOPĀ augstskolu aģentūrās</t>
  </si>
  <si>
    <t>Koledžās kopā</t>
  </si>
  <si>
    <t>Pamatstudijas (koledžu programmas)*</t>
  </si>
  <si>
    <t>*Aprēķinos nav iekļauta informācija par VRK, VPK, UCAK, SIVA un NAA</t>
  </si>
  <si>
    <t>Kopā privātajās koledžās</t>
  </si>
  <si>
    <t>Darba samaksa akad. pers.</t>
  </si>
  <si>
    <t>Darba samaksa admin. pers.</t>
  </si>
  <si>
    <t>Darba samaksa vispār. pers.</t>
  </si>
  <si>
    <t>% no kopējiem ieņēmumiem</t>
  </si>
  <si>
    <t>Starptautiskais finansējums</t>
  </si>
  <si>
    <t>Valsts koledžās un augstskolu aģentūrās</t>
  </si>
  <si>
    <t>Valsts budžeta finansējums (ieskaitot ES struktūrfondu līdzfinans.)</t>
  </si>
  <si>
    <t xml:space="preserve">KOPĀ augstskolu aģentūrās un valsts koledžās </t>
  </si>
  <si>
    <t>DU DMK</t>
  </si>
  <si>
    <t>1.10.</t>
  </si>
  <si>
    <t>1.11.</t>
  </si>
  <si>
    <t>LKA LKK</t>
  </si>
  <si>
    <t>% no kopējiem izdevumiem</t>
  </si>
  <si>
    <t>KOPĀ augstskolu aģentūrās un valsts koledžās</t>
  </si>
  <si>
    <t>Pārskatā netiek iekļauti dati par Latvijas Nacionālo aizsardzības akadēmiju</t>
  </si>
  <si>
    <t>1.5. Augstskolu snieguma finansējums 2015., 2016., 2017. , 2018. un 2019. gadā (eiro)</t>
  </si>
  <si>
    <t>Augst-skola</t>
  </si>
  <si>
    <t>Bakalaura</t>
  </si>
  <si>
    <t>Maģistra</t>
  </si>
  <si>
    <t>Doktora</t>
  </si>
  <si>
    <t>Specifiskās programmas*</t>
  </si>
  <si>
    <t>Pilna laika</t>
  </si>
  <si>
    <t>Nepilna laika</t>
  </si>
  <si>
    <t>Min</t>
  </si>
  <si>
    <t>Max</t>
  </si>
  <si>
    <t>Klāt. Min</t>
  </si>
  <si>
    <t>Klāt. Max</t>
  </si>
  <si>
    <t>Neklāt. Min</t>
  </si>
  <si>
    <t>Neklāt. Max</t>
  </si>
  <si>
    <t>..</t>
  </si>
  <si>
    <t>Zobārstniecība: 12500</t>
  </si>
  <si>
    <t>Zobārstniecība: 11500; stomatoloģija: 15000</t>
  </si>
  <si>
    <t>DU**</t>
  </si>
  <si>
    <t>Ārpus ES studentiem: 8000 (maģistrs)</t>
  </si>
  <si>
    <t>LJA*</t>
  </si>
  <si>
    <t>LNAA</t>
  </si>
  <si>
    <t>LSPA**</t>
  </si>
  <si>
    <t>BAT**</t>
  </si>
  <si>
    <t>BSA</t>
  </si>
  <si>
    <t>EKA</t>
  </si>
  <si>
    <t>ISMA</t>
  </si>
  <si>
    <t>LA</t>
  </si>
  <si>
    <t>LKrA</t>
  </si>
  <si>
    <t>RAI</t>
  </si>
  <si>
    <t>RARZI</t>
  </si>
  <si>
    <t>REA</t>
  </si>
  <si>
    <t>RJA</t>
  </si>
  <si>
    <t>RISEBA</t>
  </si>
  <si>
    <t>RTI</t>
  </si>
  <si>
    <t>TSI</t>
  </si>
  <si>
    <t>*Aprēķinot kredītpunktu skaitu vienā akad. gadā (pēc sniegtās maksas par 1 kp)</t>
  </si>
  <si>
    <t>**Studiju maksa mainās atkarībā no studiju gada</t>
  </si>
  <si>
    <t>Ārpus ES (vai Baltijas)valstu iedzīvotājiem studiju maksas apmērs var atšķirties no norādītā</t>
  </si>
  <si>
    <t>Informācija sagatavota atbilstoši AII sniegtajiem datiem un mājas lapā norādītajam</t>
  </si>
  <si>
    <t>JAK*</t>
  </si>
  <si>
    <t>MK*</t>
  </si>
  <si>
    <t>RTU OTK</t>
  </si>
  <si>
    <t>AK</t>
  </si>
  <si>
    <t>BVK</t>
  </si>
  <si>
    <t>JK*</t>
  </si>
  <si>
    <t>VK</t>
  </si>
  <si>
    <t>NJK**</t>
  </si>
  <si>
    <t>SKK**</t>
  </si>
  <si>
    <t>GFK</t>
  </si>
  <si>
    <t>VBK</t>
  </si>
  <si>
    <t>*Aprēķinot mēneša maksu desmit mēnešiem</t>
  </si>
  <si>
    <t>**Studiju maksa mainās atkarībā no maksājuma biežuma/apmēra</t>
  </si>
  <si>
    <t>2.4.</t>
  </si>
  <si>
    <t>2.4. Studiju maksa augstskolās 2019./2020. akadēmiskajā gadā (eiro)</t>
  </si>
  <si>
    <t>Studiju maksa augstskolās 2019./2020. akadēmiskajā gadā (eiro)</t>
  </si>
  <si>
    <t>2.5.</t>
  </si>
  <si>
    <t>2.5. Studiju maksa koledžās 2019./2020. akadēmiskajā gadā (eiro)</t>
  </si>
  <si>
    <t>Studiju maksa koledžās 2019./2020. akadēmiskajā gadā (eiro)</t>
  </si>
  <si>
    <t>Finansējums zinātnei KOPĀ</t>
  </si>
  <si>
    <t>Pārējie ieņēmumi zinātniskajai darbībai</t>
  </si>
  <si>
    <t>1.6. Augstskolu izdevumi 2019. gadā (eiro)</t>
  </si>
  <si>
    <t>1.3. Augstskolu finansējums 2019. gadā (eiro)</t>
  </si>
  <si>
    <t>LU R1MK</t>
  </si>
  <si>
    <t>1.4. Koledžu finansējums 2019. gadā (eiro)</t>
  </si>
  <si>
    <t>  </t>
  </si>
  <si>
    <t>1.8. Augstskolu izdevumi 2019. gadā (eiro) darba samaksai</t>
  </si>
  <si>
    <t>2. VALSTS BUDŽETA FINANSĒTO STUDIJU VIETU SKAITS AUGSTSKOLĀS UN KOLEDŽĀS 2019.GADĀ</t>
  </si>
  <si>
    <t xml:space="preserve">BA UK </t>
  </si>
  <si>
    <t xml:space="preserve">2.2. 2019.gadā no valsts budžeta līdzekļiem finansēto studiju vietu skaits augstskolās
</t>
  </si>
  <si>
    <r>
      <t xml:space="preserve">2019.gadā no valsts budžeta līdzekļiem finansēto studiju vietu skaits augstskolās </t>
    </r>
    <r>
      <rPr>
        <b/>
        <i/>
        <sz val="12"/>
        <color rgb="FF553066"/>
        <rFont val="Calibri"/>
        <family val="2"/>
        <charset val="186"/>
        <scheme val="minor"/>
      </rPr>
      <t>bakalaura un profesionālajās studiju programmās</t>
    </r>
  </si>
  <si>
    <r>
      <rPr>
        <b/>
        <i/>
        <sz val="11"/>
        <rFont val="Calibri"/>
        <family val="2"/>
        <charset val="186"/>
        <scheme val="minor"/>
      </rPr>
      <t xml:space="preserve">2019.gadā no </t>
    </r>
    <r>
      <rPr>
        <b/>
        <i/>
        <sz val="11"/>
        <color theme="1"/>
        <rFont val="Calibri"/>
        <family val="2"/>
        <charset val="186"/>
        <scheme val="minor"/>
      </rPr>
      <t xml:space="preserve">valsts budžeta līdzekļiem finansēto studiju vietu skaits augstskolās </t>
    </r>
    <r>
      <rPr>
        <b/>
        <i/>
        <sz val="12"/>
        <color rgb="FF553066"/>
        <rFont val="Calibri"/>
        <family val="2"/>
        <charset val="186"/>
        <scheme val="minor"/>
      </rPr>
      <t>maģistra studiju programmās</t>
    </r>
  </si>
  <si>
    <r>
      <t xml:space="preserve">2019.gadā no valsts budžeta līdzekļiem finansēto studiju vietu skaits augstskolās </t>
    </r>
    <r>
      <rPr>
        <b/>
        <i/>
        <sz val="12"/>
        <color rgb="FF553066"/>
        <rFont val="Calibri"/>
        <family val="2"/>
        <charset val="186"/>
        <scheme val="minor"/>
      </rPr>
      <t>doktora studiju programmās</t>
    </r>
  </si>
  <si>
    <t>2.3. 2019.gadā no valsts budžeta līdzekļiem finansēto studiju vietu skaits koledžās</t>
  </si>
  <si>
    <t>1.10. Koledžu izdevumu 2019. gadā (eiro) struktūra, % no kopējiem izdevumiem</t>
  </si>
  <si>
    <t>LU PSK</t>
  </si>
  <si>
    <t>**LKA LKK budžeta vietas ir iekļautas LKA; RSU SKMK budžeta vietas ir iekļautas RSU.</t>
  </si>
  <si>
    <t>% no izdevumiem darba samaksai</t>
  </si>
  <si>
    <t>1.7. Koledžu izdevumi 2019. gadā (eiro)</t>
  </si>
  <si>
    <t>1. AUGSTĀKĀS IZGLĪTĪBAS FINANSĒJUMS 2019. GADĀ</t>
  </si>
  <si>
    <t>1.2.  Koledžu finansējums 2019. gadā. Kopsavilkums.</t>
  </si>
  <si>
    <t>t.sk. ES struktūrfondu līdzfinans.zin.</t>
  </si>
  <si>
    <t>1.9. Koledžu izdevumi 2019. gadā (eiro)darba samaksai</t>
  </si>
  <si>
    <t>1. Augstākās izglītības finansējums 2019. gadā</t>
  </si>
  <si>
    <t>Augstāko izglītības iestāžu finansējums 2019.gadā. Kopsavilkums.</t>
  </si>
  <si>
    <t>Augstskolu finansējums 2019. gadā. Kopsavilkums.</t>
  </si>
  <si>
    <t>Koledžu finansējums finansējums 2019. gadā. Kopsavilkums.</t>
  </si>
  <si>
    <t>Augstskolu finansējums 2019. gadā</t>
  </si>
  <si>
    <t>Koledžu finansējums 2019. gadā</t>
  </si>
  <si>
    <t>Augstskolu snieguma finansējums 2015., 2016., 2017. ,2018. un 2019. gadā</t>
  </si>
  <si>
    <t>Augstskolu izdevumi 2019. gadā</t>
  </si>
  <si>
    <t>Koledžu izdevumi 2019. gadā</t>
  </si>
  <si>
    <t>1.10. Augstskolu izdevumu 2019. gadā (eiro) struktūra, % no kopējiem izdevumiem</t>
  </si>
  <si>
    <t>Koledžu un augstskolu aģentūru izdevumi darba samaksai 2019. gadā</t>
  </si>
  <si>
    <t>Augstskolu izdevumi darba samaksai 2019. gadā</t>
  </si>
  <si>
    <t>Augstskolu izdevumu 2019. gadā (eiro) struktūra, % no kopējiem izdevumiem</t>
  </si>
  <si>
    <t>Koledžu izdevumu 2019. gadā (eiro) struktūra, % no kopējiem izdevumiem</t>
  </si>
  <si>
    <t>2. Valsts budžeta finansēto studiju vietu skaits augstskolās un koledžās 2019. gadā</t>
  </si>
  <si>
    <t>2019. gadā no valsts budžeta līdzekļiem finansēto studiju vietu skaits augstskolās</t>
  </si>
  <si>
    <t>2019. gadā no valsts budžeta līdzekļiem finansēto studiju vietu skaits koledžās</t>
  </si>
  <si>
    <t>1.1. Augstskolu un koledžu finansējums 2019. gadā. Kopsavilkums.</t>
  </si>
  <si>
    <t>Informācija apkopota, izmantojot augstskolu un koledžu iesniegtos datus par 2019. gada valsts budžeta līdzekļu sadalījumu un izlietojumu, pašu ieņēmumiem un to izlietojumu. Iesniedzamo datu sadalījumu nosaka Ministru kabineta 2006. gada 2. maija noteikumi Nr. 348 "Kārtība, kādā augstskola un koledža iesniedz Izglītības un zinātnes ministrijā informāciju par savu darbību"</t>
  </si>
  <si>
    <t>Augstskolu ieņēmumi kopā</t>
  </si>
  <si>
    <t>Finansējums studijām augstskolās</t>
  </si>
  <si>
    <t>Finansējums zinātnei augstskolās</t>
  </si>
  <si>
    <t>1.1. Augstskolu finansējums 2019. gadā. Kopsavilkums.</t>
  </si>
  <si>
    <t>Finansējums studijām koledžās</t>
  </si>
  <si>
    <t>Finansējums zinātnei koledžās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</si>
</sst>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426]\ #,##0"/>
    <numFmt numFmtId="166" formatCode="0.0%"/>
    <numFmt numFmtId="167" formatCode="&quot;€&quot;\ #,##0"/>
    <numFmt numFmtId="168" formatCode="0.0000000%"/>
    <numFmt numFmtId="169" formatCode="_(* #,##0_);_(* \(#,##0\);_(* &quot;-&quot;??_);_(@_)"/>
    <numFmt numFmtId="170" formatCode="0.000"/>
  </numFmts>
  <fonts count="63" x14ac:knownFonts="1">
    <font>
      <sz val="11"/>
      <color theme="1"/>
      <name val="Calibri"/>
      <family val="2"/>
      <scheme val="minor"/>
    </font>
    <font>
      <sz val="10"/>
      <name val="Calibri"/>
      <family val="2"/>
      <scheme val="minor"/>
    </font>
    <font>
      <b/>
      <i/>
      <sz val="11"/>
      <color theme="1"/>
      <name val="Calibri"/>
      <family val="2"/>
      <charset val="186"/>
      <scheme val="minor"/>
    </font>
    <font>
      <sz val="10"/>
      <color theme="1"/>
      <name val="Calibri"/>
      <family val="2"/>
      <charset val="186"/>
      <scheme val="minor"/>
    </font>
    <font>
      <sz val="10"/>
      <color rgb="FFFF0000"/>
      <name val="Calibri"/>
      <family val="2"/>
      <scheme val="minor"/>
    </font>
    <font>
      <sz val="10"/>
      <color theme="1"/>
      <name val="Calibri"/>
      <family val="2"/>
      <scheme val="minor"/>
    </font>
    <font>
      <b/>
      <sz val="10"/>
      <name val="Calibri"/>
      <family val="2"/>
      <scheme val="minor"/>
    </font>
    <font>
      <b/>
      <sz val="10"/>
      <color theme="0"/>
      <name val="Calibri"/>
      <family val="2"/>
      <scheme val="minor"/>
    </font>
    <font>
      <b/>
      <sz val="10"/>
      <name val="Calibri"/>
      <family val="2"/>
      <charset val="186"/>
      <scheme val="minor"/>
    </font>
    <font>
      <b/>
      <i/>
      <sz val="10"/>
      <name val="Calibri"/>
      <family val="2"/>
      <charset val="186"/>
      <scheme val="minor"/>
    </font>
    <font>
      <b/>
      <i/>
      <sz val="11"/>
      <name val="Calibri"/>
      <family val="2"/>
      <charset val="186"/>
      <scheme val="minor"/>
    </font>
    <font>
      <b/>
      <sz val="11"/>
      <color theme="1"/>
      <name val="Calibri"/>
      <family val="2"/>
      <charset val="186"/>
      <scheme val="minor"/>
    </font>
    <font>
      <b/>
      <sz val="11"/>
      <color theme="8" tint="-0.249977111117893"/>
      <name val="Calibri"/>
      <family val="2"/>
      <charset val="186"/>
      <scheme val="minor"/>
    </font>
    <font>
      <i/>
      <sz val="8"/>
      <name val="Calibri"/>
      <family val="2"/>
      <charset val="186"/>
      <scheme val="minor"/>
    </font>
    <font>
      <sz val="8"/>
      <name val="Calibri"/>
      <family val="2"/>
      <charset val="186"/>
      <scheme val="minor"/>
    </font>
    <font>
      <b/>
      <sz val="12"/>
      <color theme="8" tint="-0.249977111117893"/>
      <name val="Calibri"/>
      <family val="2"/>
      <charset val="186"/>
      <scheme val="minor"/>
    </font>
    <font>
      <sz val="9.5"/>
      <name val="Calibri"/>
      <family val="2"/>
      <scheme val="minor"/>
    </font>
    <font>
      <sz val="8"/>
      <name val="Calibri"/>
      <family val="2"/>
      <scheme val="minor"/>
    </font>
    <font>
      <i/>
      <sz val="11"/>
      <color theme="1"/>
      <name val="Calibri"/>
      <family val="2"/>
      <charset val="186"/>
      <scheme val="minor"/>
    </font>
    <font>
      <b/>
      <sz val="11"/>
      <color theme="0"/>
      <name val="Calibri"/>
      <family val="2"/>
      <charset val="186"/>
      <scheme val="minor"/>
    </font>
    <font>
      <sz val="9"/>
      <color theme="1"/>
      <name val="Calibri"/>
      <family val="2"/>
      <charset val="186"/>
      <scheme val="minor"/>
    </font>
    <font>
      <sz val="9"/>
      <color theme="1"/>
      <name val="Calibri"/>
      <family val="2"/>
      <charset val="186"/>
    </font>
    <font>
      <b/>
      <sz val="11"/>
      <color rgb="FF512373"/>
      <name val="Calibri"/>
      <family val="2"/>
      <charset val="186"/>
      <scheme val="minor"/>
    </font>
    <font>
      <sz val="11"/>
      <color rgb="FF512373"/>
      <name val="Calibri"/>
      <family val="2"/>
      <charset val="186"/>
      <scheme val="minor"/>
    </font>
    <font>
      <b/>
      <sz val="10"/>
      <color theme="1"/>
      <name val="Calibri"/>
      <family val="2"/>
      <charset val="186"/>
      <scheme val="minor"/>
    </font>
    <font>
      <sz val="11"/>
      <color rgb="FF512373"/>
      <name val="Calibri"/>
      <family val="2"/>
      <scheme val="minor"/>
    </font>
    <font>
      <sz val="10"/>
      <name val="Arial"/>
      <family val="2"/>
      <charset val="186"/>
    </font>
    <font>
      <sz val="11"/>
      <color theme="1"/>
      <name val="Calibri"/>
      <family val="2"/>
      <scheme val="minor"/>
    </font>
    <font>
      <sz val="11"/>
      <name val="Calibri"/>
      <family val="2"/>
      <scheme val="minor"/>
    </font>
    <font>
      <sz val="9"/>
      <name val="Calibri"/>
      <family val="2"/>
      <charset val="186"/>
    </font>
    <font>
      <b/>
      <sz val="10"/>
      <color rgb="FF512373"/>
      <name val="Calibri"/>
      <family val="2"/>
      <charset val="186"/>
      <scheme val="minor"/>
    </font>
    <font>
      <b/>
      <sz val="11"/>
      <color theme="0"/>
      <name val="Calibri"/>
      <family val="2"/>
      <scheme val="minor"/>
    </font>
    <font>
      <b/>
      <sz val="11.5"/>
      <color theme="0"/>
      <name val="Calibri"/>
      <family val="2"/>
      <charset val="186"/>
      <scheme val="minor"/>
    </font>
    <font>
      <i/>
      <sz val="11"/>
      <color rgb="FF512373"/>
      <name val="Calibri"/>
      <family val="2"/>
      <charset val="186"/>
      <scheme val="minor"/>
    </font>
    <font>
      <i/>
      <sz val="9.5"/>
      <color theme="1"/>
      <name val="Calibri"/>
      <family val="2"/>
      <charset val="186"/>
      <scheme val="minor"/>
    </font>
    <font>
      <b/>
      <i/>
      <sz val="12"/>
      <color theme="1"/>
      <name val="Calibri"/>
      <family val="2"/>
      <charset val="186"/>
      <scheme val="minor"/>
    </font>
    <font>
      <b/>
      <sz val="12"/>
      <color theme="0"/>
      <name val="Calibri"/>
      <family val="2"/>
      <charset val="186"/>
      <scheme val="minor"/>
    </font>
    <font>
      <sz val="12"/>
      <color theme="1"/>
      <name val="Calibri"/>
      <family val="2"/>
      <scheme val="minor"/>
    </font>
    <font>
      <i/>
      <sz val="12"/>
      <color theme="1"/>
      <name val="Calibri"/>
      <family val="2"/>
      <scheme val="minor"/>
    </font>
    <font>
      <b/>
      <sz val="12"/>
      <color rgb="FF553066"/>
      <name val="Calibri"/>
      <family val="2"/>
      <charset val="186"/>
      <scheme val="minor"/>
    </font>
    <font>
      <b/>
      <i/>
      <sz val="12"/>
      <color rgb="FF553066"/>
      <name val="Calibri"/>
      <family val="2"/>
      <charset val="186"/>
      <scheme val="minor"/>
    </font>
    <font>
      <b/>
      <sz val="11"/>
      <color rgb="FF553066"/>
      <name val="Calibri"/>
      <family val="2"/>
      <charset val="186"/>
      <scheme val="minor"/>
    </font>
    <font>
      <b/>
      <sz val="14"/>
      <color rgb="FF553066"/>
      <name val="Calibri"/>
      <family val="2"/>
      <charset val="186"/>
      <scheme val="minor"/>
    </font>
    <font>
      <sz val="11"/>
      <color rgb="FF553066"/>
      <name val="Calibri"/>
      <family val="2"/>
      <charset val="186"/>
      <scheme val="minor"/>
    </font>
    <font>
      <b/>
      <sz val="13"/>
      <color rgb="FF553066"/>
      <name val="Calibri"/>
      <family val="2"/>
      <charset val="186"/>
      <scheme val="minor"/>
    </font>
    <font>
      <b/>
      <sz val="10"/>
      <color theme="1"/>
      <name val="Calibri"/>
      <family val="2"/>
      <scheme val="minor"/>
    </font>
    <font>
      <b/>
      <sz val="10"/>
      <color rgb="FF553066"/>
      <name val="Calibri"/>
      <family val="2"/>
      <scheme val="minor"/>
    </font>
    <font>
      <sz val="10"/>
      <color theme="0"/>
      <name val="Calibri"/>
      <family val="2"/>
      <scheme val="minor"/>
    </font>
    <font>
      <b/>
      <sz val="10"/>
      <color rgb="FF553066"/>
      <name val="Calibri"/>
      <family val="2"/>
      <charset val="186"/>
      <scheme val="minor"/>
    </font>
    <font>
      <b/>
      <sz val="11"/>
      <color theme="1" tint="0.14999847407452621"/>
      <name val="Calibri"/>
      <family val="2"/>
      <charset val="186"/>
      <scheme val="minor"/>
    </font>
    <font>
      <sz val="10"/>
      <color theme="0" tint="-0.499984740745262"/>
      <name val="Calibri"/>
      <family val="2"/>
      <scheme val="minor"/>
    </font>
    <font>
      <b/>
      <sz val="11"/>
      <color theme="1"/>
      <name val="Calibri"/>
      <family val="2"/>
      <scheme val="minor"/>
    </font>
    <font>
      <i/>
      <sz val="10"/>
      <color theme="1"/>
      <name val="Calibri"/>
      <family val="2"/>
      <charset val="186"/>
      <scheme val="minor"/>
    </font>
    <font>
      <sz val="11"/>
      <color rgb="FF9C0006"/>
      <name val="Calibri"/>
      <family val="2"/>
      <charset val="186"/>
      <scheme val="minor"/>
    </font>
    <font>
      <i/>
      <sz val="8"/>
      <color theme="1"/>
      <name val="Calibri"/>
      <family val="2"/>
      <charset val="186"/>
      <scheme val="minor"/>
    </font>
    <font>
      <b/>
      <sz val="9"/>
      <color indexed="81"/>
      <name val="Tahoma"/>
      <family val="2"/>
    </font>
    <font>
      <sz val="9"/>
      <color indexed="81"/>
      <name val="Tahoma"/>
      <family val="2"/>
    </font>
    <font>
      <b/>
      <sz val="9"/>
      <color indexed="81"/>
      <name val="Tahoma"/>
      <family val="2"/>
      <charset val="186"/>
    </font>
    <font>
      <sz val="9"/>
      <color indexed="81"/>
      <name val="Tahoma"/>
      <family val="2"/>
      <charset val="186"/>
    </font>
    <font>
      <sz val="12"/>
      <color theme="1"/>
      <name val="Times New Roman"/>
      <family val="1"/>
    </font>
    <font>
      <sz val="10"/>
      <name val="Calibri"/>
      <family val="2"/>
      <charset val="186"/>
      <scheme val="minor"/>
    </font>
    <font>
      <sz val="9"/>
      <color indexed="81"/>
      <name val="Tahoma"/>
      <charset val="1"/>
    </font>
    <font>
      <b/>
      <sz val="9"/>
      <color indexed="81"/>
      <name val="Tahoma"/>
      <charset val="1"/>
    </font>
  </fonts>
  <fills count="11">
    <fill>
      <patternFill patternType="none"/>
    </fill>
    <fill>
      <patternFill patternType="gray125"/>
    </fill>
    <fill>
      <patternFill patternType="solid">
        <fgColor theme="0"/>
        <bgColor indexed="64"/>
      </patternFill>
    </fill>
    <fill>
      <patternFill patternType="solid">
        <fgColor rgb="FFEFD7FA"/>
        <bgColor indexed="64"/>
      </patternFill>
    </fill>
    <fill>
      <patternFill patternType="solid">
        <fgColor rgb="FFF6EAFC"/>
        <bgColor indexed="64"/>
      </patternFill>
    </fill>
    <fill>
      <patternFill patternType="solid">
        <fgColor rgb="FF553066"/>
        <bgColor indexed="64"/>
      </patternFill>
    </fill>
    <fill>
      <patternFill patternType="solid">
        <fgColor rgb="FFCFB2DC"/>
        <bgColor indexed="64"/>
      </patternFill>
    </fill>
    <fill>
      <patternFill patternType="solid">
        <fgColor rgb="FFDCC5ED"/>
        <bgColor indexed="64"/>
      </patternFill>
    </fill>
    <fill>
      <patternFill patternType="solid">
        <fgColor rgb="FFFFC7CE"/>
      </patternFill>
    </fill>
    <fill>
      <patternFill patternType="solid">
        <fgColor rgb="FFE1CFE9"/>
        <bgColor indexed="64"/>
      </patternFill>
    </fill>
    <fill>
      <patternFill patternType="solid">
        <fgColor rgb="FFBB92CE"/>
        <bgColor indexed="64"/>
      </patternFill>
    </fill>
  </fills>
  <borders count="112">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top style="hair">
        <color auto="1"/>
      </top>
      <bottom/>
      <diagonal/>
    </border>
    <border>
      <left/>
      <right style="hair">
        <color auto="1"/>
      </right>
      <top style="hair">
        <color auto="1"/>
      </top>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right/>
      <top/>
      <bottom style="hair">
        <color auto="1"/>
      </bottom>
      <diagonal/>
    </border>
    <border>
      <left/>
      <right/>
      <top/>
      <bottom style="medium">
        <color rgb="FF512373"/>
      </bottom>
      <diagonal/>
    </border>
    <border>
      <left/>
      <right style="hair">
        <color auto="1"/>
      </right>
      <top/>
      <bottom/>
      <diagonal/>
    </border>
    <border>
      <left style="hair">
        <color auto="1"/>
      </left>
      <right style="hair">
        <color auto="1"/>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style="thin">
        <color indexed="64"/>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hair">
        <color auto="1"/>
      </left>
      <right/>
      <top style="hair">
        <color auto="1"/>
      </top>
      <bottom style="thin">
        <color indexed="64"/>
      </bottom>
      <diagonal/>
    </border>
    <border>
      <left/>
      <right/>
      <top style="thin">
        <color indexed="64"/>
      </top>
      <bottom style="thin">
        <color indexed="64"/>
      </bottom>
      <diagonal/>
    </border>
    <border>
      <left/>
      <right style="hair">
        <color auto="1"/>
      </right>
      <top style="thin">
        <color indexed="64"/>
      </top>
      <bottom style="hair">
        <color auto="1"/>
      </bottom>
      <diagonal/>
    </border>
    <border>
      <left style="hair">
        <color auto="1"/>
      </left>
      <right/>
      <top style="thin">
        <color indexed="64"/>
      </top>
      <bottom style="hair">
        <color auto="1"/>
      </bottom>
      <diagonal/>
    </border>
    <border>
      <left/>
      <right style="hair">
        <color auto="1"/>
      </right>
      <top style="thin">
        <color indexed="64"/>
      </top>
      <bottom/>
      <diagonal/>
    </border>
    <border>
      <left/>
      <right style="hair">
        <color auto="1"/>
      </right>
      <top/>
      <bottom style="thin">
        <color indexed="64"/>
      </bottom>
      <diagonal/>
    </border>
    <border>
      <left/>
      <right style="thin">
        <color theme="0" tint="-0.499984740745262"/>
      </right>
      <top style="thin">
        <color indexed="64"/>
      </top>
      <bottom/>
      <diagonal/>
    </border>
    <border>
      <left/>
      <right style="thin">
        <color theme="0" tint="-0.499984740745262"/>
      </right>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hair">
        <color auto="1"/>
      </left>
      <right style="hair">
        <color auto="1"/>
      </right>
      <top/>
      <bottom style="thin">
        <color indexed="64"/>
      </bottom>
      <diagonal/>
    </border>
    <border>
      <left style="hair">
        <color auto="1"/>
      </left>
      <right/>
      <top/>
      <bottom style="thin">
        <color indexed="64"/>
      </bottom>
      <diagonal/>
    </border>
    <border>
      <left/>
      <right/>
      <top/>
      <bottom style="thin">
        <color indexed="64"/>
      </bottom>
      <diagonal/>
    </border>
    <border>
      <left/>
      <right style="hair">
        <color auto="1"/>
      </right>
      <top style="medium">
        <color rgb="FF512373"/>
      </top>
      <bottom style="medium">
        <color rgb="FF512373"/>
      </bottom>
      <diagonal/>
    </border>
    <border>
      <left style="hair">
        <color auto="1"/>
      </left>
      <right style="hair">
        <color auto="1"/>
      </right>
      <top style="medium">
        <color rgb="FF512373"/>
      </top>
      <bottom style="medium">
        <color rgb="FF512373"/>
      </bottom>
      <diagonal/>
    </border>
    <border>
      <left style="hair">
        <color auto="1"/>
      </left>
      <right/>
      <top/>
      <bottom/>
      <diagonal/>
    </border>
    <border>
      <left/>
      <right/>
      <top style="medium">
        <color rgb="FF512373"/>
      </top>
      <bottom style="thin">
        <color rgb="FF512373"/>
      </bottom>
      <diagonal/>
    </border>
    <border>
      <left style="hair">
        <color auto="1"/>
      </left>
      <right style="hair">
        <color auto="1"/>
      </right>
      <top style="hair">
        <color auto="1"/>
      </top>
      <bottom style="thin">
        <color rgb="FF512373"/>
      </bottom>
      <diagonal/>
    </border>
    <border>
      <left/>
      <right style="hair">
        <color auto="1"/>
      </right>
      <top style="hair">
        <color auto="1"/>
      </top>
      <bottom style="thin">
        <color rgb="FF512373"/>
      </bottom>
      <diagonal/>
    </border>
    <border>
      <left/>
      <right/>
      <top style="thin">
        <color rgb="FF512373"/>
      </top>
      <bottom style="medium">
        <color rgb="FF512373"/>
      </bottom>
      <diagonal/>
    </border>
    <border>
      <left style="hair">
        <color auto="1"/>
      </left>
      <right/>
      <top style="hair">
        <color auto="1"/>
      </top>
      <bottom style="thin">
        <color rgb="FF512373"/>
      </bottom>
      <diagonal/>
    </border>
    <border>
      <left style="hair">
        <color auto="1"/>
      </left>
      <right/>
      <top style="medium">
        <color rgb="FF512373"/>
      </top>
      <bottom style="thin">
        <color rgb="FF512373"/>
      </bottom>
      <diagonal/>
    </border>
    <border>
      <left/>
      <right/>
      <top/>
      <bottom style="medium">
        <color rgb="FF553066"/>
      </bottom>
      <diagonal/>
    </border>
    <border>
      <left/>
      <right/>
      <top/>
      <bottom style="thin">
        <color rgb="FF553066"/>
      </bottom>
      <diagonal/>
    </border>
    <border>
      <left/>
      <right/>
      <top style="medium">
        <color rgb="FF512373"/>
      </top>
      <bottom style="thin">
        <color rgb="FF553066"/>
      </bottom>
      <diagonal/>
    </border>
    <border>
      <left style="hair">
        <color auto="1"/>
      </left>
      <right style="hair">
        <color auto="1"/>
      </right>
      <top style="hair">
        <color auto="1"/>
      </top>
      <bottom style="thin">
        <color rgb="FF553066"/>
      </bottom>
      <diagonal/>
    </border>
    <border>
      <left style="hair">
        <color auto="1"/>
      </left>
      <right/>
      <top style="medium">
        <color rgb="FF512373"/>
      </top>
      <bottom style="thin">
        <color rgb="FF553066"/>
      </bottom>
      <diagonal/>
    </border>
    <border>
      <left/>
      <right style="hair">
        <color auto="1"/>
      </right>
      <top style="medium">
        <color rgb="FF512373"/>
      </top>
      <bottom style="thin">
        <color rgb="FF512373"/>
      </bottom>
      <diagonal/>
    </border>
    <border>
      <left/>
      <right/>
      <top style="thin">
        <color indexed="64"/>
      </top>
      <bottom style="hair">
        <color auto="1"/>
      </bottom>
      <diagonal/>
    </border>
    <border>
      <left/>
      <right style="thin">
        <color auto="1"/>
      </right>
      <top style="hair">
        <color auto="1"/>
      </top>
      <bottom/>
      <diagonal/>
    </border>
    <border>
      <left/>
      <right style="thin">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style="thin">
        <color indexed="64"/>
      </right>
      <top style="thin">
        <color indexed="64"/>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auto="1"/>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diagonal/>
    </border>
    <border>
      <left style="hair">
        <color auto="1"/>
      </left>
      <right style="thin">
        <color indexed="64"/>
      </right>
      <top style="hair">
        <color auto="1"/>
      </top>
      <bottom/>
      <diagonal/>
    </border>
    <border>
      <left style="hair">
        <color auto="1"/>
      </left>
      <right style="thin">
        <color indexed="64"/>
      </right>
      <top/>
      <bottom style="hair">
        <color auto="1"/>
      </bottom>
      <diagonal/>
    </border>
    <border>
      <left style="hair">
        <color auto="1"/>
      </left>
      <right/>
      <top style="medium">
        <color rgb="FF512373"/>
      </top>
      <bottom style="thin">
        <color indexed="64"/>
      </bottom>
      <diagonal/>
    </border>
    <border>
      <left style="hair">
        <color auto="1"/>
      </left>
      <right style="hair">
        <color auto="1"/>
      </right>
      <top style="medium">
        <color rgb="FF512373"/>
      </top>
      <bottom style="thin">
        <color indexed="64"/>
      </bottom>
      <diagonal/>
    </border>
    <border>
      <left style="thin">
        <color indexed="64"/>
      </left>
      <right style="thin">
        <color indexed="64"/>
      </right>
      <top/>
      <bottom style="hair">
        <color auto="1"/>
      </bottom>
      <diagonal/>
    </border>
    <border>
      <left style="hair">
        <color auto="1"/>
      </left>
      <right/>
      <top style="thin">
        <color indexed="64"/>
      </top>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style="thin">
        <color indexed="64"/>
      </left>
      <right/>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style="thin">
        <color indexed="64"/>
      </top>
      <bottom/>
      <diagonal/>
    </border>
    <border>
      <left style="thin">
        <color indexed="64"/>
      </left>
      <right/>
      <top style="thin">
        <color indexed="64"/>
      </top>
      <bottom style="hair">
        <color auto="1"/>
      </bottom>
      <diagonal/>
    </border>
    <border>
      <left style="thin">
        <color indexed="64"/>
      </left>
      <right/>
      <top style="hair">
        <color auto="1"/>
      </top>
      <bottom style="thin">
        <color indexed="64"/>
      </bottom>
      <diagonal/>
    </border>
    <border>
      <left style="thin">
        <color indexed="64"/>
      </left>
      <right style="hair">
        <color auto="1"/>
      </right>
      <top/>
      <bottom style="hair">
        <color auto="1"/>
      </bottom>
      <diagonal/>
    </border>
    <border>
      <left style="hair">
        <color auto="1"/>
      </left>
      <right style="thin">
        <color indexed="64"/>
      </right>
      <top/>
      <bottom style="thin">
        <color indexed="64"/>
      </bottom>
      <diagonal/>
    </border>
    <border>
      <left/>
      <right style="thin">
        <color indexed="64"/>
      </right>
      <top style="thin">
        <color indexed="64"/>
      </top>
      <bottom style="hair">
        <color auto="1"/>
      </bottom>
      <diagonal/>
    </border>
    <border>
      <left/>
      <right style="thin">
        <color indexed="64"/>
      </right>
      <top style="hair">
        <color auto="1"/>
      </top>
      <bottom style="thin">
        <color indexed="64"/>
      </bottom>
      <diagonal/>
    </border>
    <border>
      <left style="thin">
        <color indexed="64"/>
      </left>
      <right/>
      <top/>
      <bottom/>
      <diagonal/>
    </border>
    <border>
      <left style="thin">
        <color indexed="64"/>
      </left>
      <right style="thin">
        <color indexed="64"/>
      </right>
      <top style="hair">
        <color auto="1"/>
      </top>
      <bottom/>
      <diagonal/>
    </border>
    <border>
      <left style="thin">
        <color indexed="64"/>
      </left>
      <right/>
      <top style="hair">
        <color auto="1"/>
      </top>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thin">
        <color indexed="64"/>
      </left>
      <right style="hair">
        <color auto="1"/>
      </right>
      <top/>
      <bottom/>
      <diagonal/>
    </border>
    <border>
      <left style="thin">
        <color indexed="64"/>
      </left>
      <right style="hair">
        <color auto="1"/>
      </right>
      <top/>
      <bottom style="thin">
        <color indexed="64"/>
      </bottom>
      <diagonal/>
    </border>
    <border>
      <left style="thin">
        <color indexed="64"/>
      </left>
      <right style="hair">
        <color auto="1"/>
      </right>
      <top style="thin">
        <color indexed="64"/>
      </top>
      <bottom style="thin">
        <color indexed="64"/>
      </bottom>
      <diagonal/>
    </border>
    <border>
      <left/>
      <right/>
      <top style="hair">
        <color indexed="64"/>
      </top>
      <bottom style="medium">
        <color rgb="FF512373"/>
      </bottom>
      <diagonal/>
    </border>
    <border>
      <left style="hair">
        <color auto="1"/>
      </left>
      <right style="hair">
        <color auto="1"/>
      </right>
      <top/>
      <bottom/>
      <diagonal/>
    </border>
    <border>
      <left/>
      <right/>
      <top style="medium">
        <color rgb="FF512373"/>
      </top>
      <bottom style="hair">
        <color indexed="64"/>
      </bottom>
      <diagonal/>
    </border>
    <border>
      <left style="hair">
        <color auto="1"/>
      </left>
      <right style="hair">
        <color auto="1"/>
      </right>
      <top style="medium">
        <color rgb="FF512373"/>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style="thin">
        <color indexed="64"/>
      </right>
      <top/>
      <bottom style="thin">
        <color theme="0" tint="-0.499984740745262"/>
      </bottom>
      <diagonal/>
    </border>
    <border>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indexed="64"/>
      </bottom>
      <diagonal/>
    </border>
    <border>
      <left/>
      <right style="hair">
        <color auto="1"/>
      </right>
      <top style="medium">
        <color rgb="FF512373"/>
      </top>
      <bottom style="thin">
        <color indexed="64"/>
      </bottom>
      <diagonal/>
    </border>
    <border>
      <left style="hair">
        <color auto="1"/>
      </left>
      <right style="hair">
        <color indexed="64"/>
      </right>
      <top style="medium">
        <color rgb="FF512373"/>
      </top>
      <bottom style="thin">
        <color rgb="FF512373"/>
      </bottom>
      <diagonal/>
    </border>
    <border>
      <left style="hair">
        <color auto="1"/>
      </left>
      <right style="hair">
        <color auto="1"/>
      </right>
      <top/>
      <bottom style="thin">
        <color rgb="FF512373"/>
      </bottom>
      <diagonal/>
    </border>
    <border>
      <left/>
      <right style="hair">
        <color indexed="64"/>
      </right>
      <top style="medium">
        <color rgb="FF512373"/>
      </top>
      <bottom style="thin">
        <color rgb="FF553066"/>
      </bottom>
      <diagonal/>
    </border>
    <border>
      <left style="hair">
        <color auto="1"/>
      </left>
      <right style="hair">
        <color indexed="64"/>
      </right>
      <top style="medium">
        <color rgb="FF512373"/>
      </top>
      <bottom style="thin">
        <color rgb="FF553066"/>
      </bottom>
      <diagonal/>
    </border>
    <border>
      <left/>
      <right/>
      <top style="thin">
        <color indexed="64"/>
      </top>
      <bottom style="medium">
        <color rgb="FF512373"/>
      </bottom>
      <diagonal/>
    </border>
    <border>
      <left/>
      <right style="hair">
        <color auto="1"/>
      </right>
      <top/>
      <bottom style="medium">
        <color rgb="FF512373"/>
      </bottom>
      <diagonal/>
    </border>
    <border>
      <left/>
      <right style="hair">
        <color indexed="64"/>
      </right>
      <top style="medium">
        <color rgb="FF512373"/>
      </top>
      <bottom/>
      <diagonal/>
    </border>
  </borders>
  <cellStyleXfs count="6">
    <xf numFmtId="0" fontId="0" fillId="0" borderId="0"/>
    <xf numFmtId="0" fontId="26" fillId="0" borderId="0"/>
    <xf numFmtId="9" fontId="27" fillId="0" borderId="0" applyFont="0" applyFill="0" applyBorder="0" applyAlignment="0" applyProtection="0"/>
    <xf numFmtId="0" fontId="53" fillId="8" borderId="0" applyNumberFormat="0" applyBorder="0" applyAlignment="0" applyProtection="0"/>
    <xf numFmtId="0" fontId="26" fillId="0" borderId="0"/>
    <xf numFmtId="164" fontId="27" fillId="0" borderId="0" applyFont="0" applyFill="0" applyBorder="0" applyAlignment="0" applyProtection="0"/>
  </cellStyleXfs>
  <cellXfs count="691">
    <xf numFmtId="0" fontId="0" fillId="0" borderId="0" xfId="0"/>
    <xf numFmtId="0" fontId="1" fillId="0" borderId="0" xfId="0" applyFont="1" applyBorder="1" applyAlignment="1">
      <alignment wrapText="1"/>
    </xf>
    <xf numFmtId="0" fontId="2" fillId="0" borderId="0" xfId="0" quotePrefix="1" applyFont="1" applyAlignment="1">
      <alignment horizontal="left"/>
    </xf>
    <xf numFmtId="3" fontId="4" fillId="0" borderId="0" xfId="0" applyNumberFormat="1" applyFont="1" applyBorder="1" applyAlignment="1">
      <alignment wrapText="1"/>
    </xf>
    <xf numFmtId="0" fontId="4" fillId="0" borderId="0" xfId="0" applyFont="1" applyBorder="1" applyAlignment="1">
      <alignment wrapText="1"/>
    </xf>
    <xf numFmtId="1" fontId="4" fillId="0" borderId="0" xfId="0" applyNumberFormat="1" applyFont="1" applyBorder="1" applyAlignment="1">
      <alignment wrapText="1"/>
    </xf>
    <xf numFmtId="9" fontId="4" fillId="0" borderId="0" xfId="0" applyNumberFormat="1" applyFont="1" applyBorder="1" applyAlignment="1">
      <alignment wrapText="1"/>
    </xf>
    <xf numFmtId="0" fontId="6" fillId="0" borderId="0" xfId="0" applyFont="1" applyBorder="1" applyAlignment="1">
      <alignment wrapText="1"/>
    </xf>
    <xf numFmtId="0" fontId="1" fillId="0" borderId="0" xfId="0" applyFont="1" applyBorder="1"/>
    <xf numFmtId="0" fontId="10" fillId="0" borderId="0" xfId="0" quotePrefix="1" applyFont="1" applyBorder="1" applyAlignment="1">
      <alignment horizontal="left"/>
    </xf>
    <xf numFmtId="0" fontId="14"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6" fillId="0" borderId="2" xfId="0" applyFont="1" applyFill="1" applyBorder="1" applyAlignment="1">
      <alignment horizontal="center" wrapText="1"/>
    </xf>
    <xf numFmtId="3" fontId="1" fillId="0" borderId="1" xfId="0" applyNumberFormat="1" applyFont="1" applyBorder="1" applyAlignment="1">
      <alignment horizontal="center" vertical="center"/>
    </xf>
    <xf numFmtId="0" fontId="1" fillId="0" borderId="0" xfId="0" applyFont="1" applyFill="1" applyBorder="1"/>
    <xf numFmtId="0" fontId="17" fillId="0" borderId="0" xfId="0" applyFont="1" applyBorder="1" applyAlignment="1"/>
    <xf numFmtId="9" fontId="6" fillId="0" borderId="2" xfId="0" applyNumberFormat="1" applyFont="1" applyFill="1" applyBorder="1" applyAlignment="1">
      <alignment horizontal="center" vertical="center"/>
    </xf>
    <xf numFmtId="3" fontId="6" fillId="0" borderId="2" xfId="0" quotePrefix="1" applyNumberFormat="1" applyFont="1" applyFill="1" applyBorder="1" applyAlignment="1">
      <alignment horizontal="center" vertical="center"/>
    </xf>
    <xf numFmtId="0" fontId="2" fillId="0" borderId="0" xfId="0" applyFont="1"/>
    <xf numFmtId="0" fontId="18" fillId="0" borderId="0" xfId="0" applyFont="1" applyAlignment="1">
      <alignment horizontal="right"/>
    </xf>
    <xf numFmtId="0" fontId="18" fillId="0" borderId="0" xfId="0" applyFont="1" applyAlignment="1">
      <alignment horizontal="right" vertical="center"/>
    </xf>
    <xf numFmtId="3" fontId="0" fillId="0" borderId="0" xfId="0" applyNumberFormat="1"/>
    <xf numFmtId="0" fontId="5" fillId="0" borderId="0" xfId="0" applyFont="1"/>
    <xf numFmtId="0" fontId="0" fillId="0" borderId="0" xfId="0" applyFont="1"/>
    <xf numFmtId="0" fontId="0" fillId="0" borderId="0" xfId="0" applyFont="1" applyAlignment="1">
      <alignment textRotation="90"/>
    </xf>
    <xf numFmtId="3" fontId="0" fillId="0" borderId="0" xfId="0" applyNumberFormat="1" applyFont="1"/>
    <xf numFmtId="0" fontId="0" fillId="0" borderId="0" xfId="0" applyFont="1" applyAlignment="1">
      <alignment horizontal="center"/>
    </xf>
    <xf numFmtId="0" fontId="1" fillId="0" borderId="1" xfId="0" applyFont="1" applyBorder="1" applyAlignment="1">
      <alignment wrapText="1"/>
    </xf>
    <xf numFmtId="0" fontId="5" fillId="0" borderId="1" xfId="0" applyFont="1" applyBorder="1" applyAlignment="1">
      <alignment wrapText="1"/>
    </xf>
    <xf numFmtId="3" fontId="5" fillId="0" borderId="1" xfId="0" applyNumberFormat="1" applyFont="1" applyBorder="1"/>
    <xf numFmtId="0" fontId="21" fillId="0" borderId="0" xfId="0" applyFont="1" applyAlignment="1">
      <alignment vertical="center"/>
    </xf>
    <xf numFmtId="0" fontId="0" fillId="0" borderId="12" xfId="0" applyBorder="1"/>
    <xf numFmtId="0" fontId="0" fillId="0" borderId="12" xfId="0" quotePrefix="1" applyBorder="1" applyAlignment="1">
      <alignment horizontal="left"/>
    </xf>
    <xf numFmtId="0" fontId="15" fillId="0" borderId="0" xfId="0" applyFont="1"/>
    <xf numFmtId="3" fontId="6" fillId="3" borderId="1" xfId="0" applyNumberFormat="1" applyFont="1" applyFill="1" applyBorder="1" applyAlignment="1">
      <alignment horizontal="center" vertical="center" wrapText="1"/>
    </xf>
    <xf numFmtId="9" fontId="8" fillId="3" borderId="1"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xf>
    <xf numFmtId="0" fontId="14" fillId="0" borderId="3" xfId="0" applyFont="1" applyBorder="1" applyAlignment="1">
      <alignment horizontal="center" vertical="center" wrapText="1"/>
    </xf>
    <xf numFmtId="0" fontId="1" fillId="0" borderId="4" xfId="0" applyFont="1" applyBorder="1" applyAlignment="1">
      <alignment horizontal="center" wrapText="1"/>
    </xf>
    <xf numFmtId="0" fontId="25" fillId="0" borderId="0" xfId="0" applyFont="1"/>
    <xf numFmtId="9" fontId="1" fillId="0" borderId="0" xfId="0" applyNumberFormat="1" applyFont="1" applyBorder="1"/>
    <xf numFmtId="0" fontId="1" fillId="0" borderId="1" xfId="0" applyFont="1" applyBorder="1" applyAlignment="1">
      <alignment wrapText="1"/>
    </xf>
    <xf numFmtId="0" fontId="0" fillId="0" borderId="0" xfId="0" quotePrefix="1"/>
    <xf numFmtId="0" fontId="0" fillId="0" borderId="0" xfId="0"/>
    <xf numFmtId="3" fontId="1" fillId="0" borderId="0" xfId="0" applyNumberFormat="1" applyFont="1" applyBorder="1" applyAlignment="1">
      <alignment wrapText="1"/>
    </xf>
    <xf numFmtId="9" fontId="1" fillId="0" borderId="1" xfId="2" applyFont="1" applyBorder="1" applyAlignment="1">
      <alignment horizontal="center" vertical="center"/>
    </xf>
    <xf numFmtId="3" fontId="24" fillId="3" borderId="3" xfId="0" applyNumberFormat="1" applyFont="1" applyFill="1" applyBorder="1"/>
    <xf numFmtId="0" fontId="5" fillId="0" borderId="10" xfId="0" applyFont="1" applyBorder="1" applyAlignment="1">
      <alignment wrapText="1"/>
    </xf>
    <xf numFmtId="3" fontId="5" fillId="0" borderId="10" xfId="0" applyNumberFormat="1" applyFont="1" applyBorder="1"/>
    <xf numFmtId="0" fontId="5" fillId="0" borderId="18" xfId="0" applyFont="1" applyBorder="1" applyAlignment="1">
      <alignment wrapText="1"/>
    </xf>
    <xf numFmtId="3" fontId="5" fillId="0" borderId="18" xfId="0" applyNumberFormat="1" applyFont="1" applyBorder="1"/>
    <xf numFmtId="3" fontId="24" fillId="3" borderId="23" xfId="0" applyNumberFormat="1" applyFont="1" applyFill="1" applyBorder="1"/>
    <xf numFmtId="0" fontId="5" fillId="0" borderId="15" xfId="0" applyFont="1" applyBorder="1" applyAlignment="1">
      <alignment wrapText="1"/>
    </xf>
    <xf numFmtId="3" fontId="5" fillId="0" borderId="15" xfId="0" applyNumberFormat="1" applyFont="1" applyBorder="1"/>
    <xf numFmtId="3" fontId="24" fillId="3" borderId="26" xfId="0" applyNumberFormat="1" applyFont="1" applyFill="1" applyBorder="1"/>
    <xf numFmtId="3" fontId="24" fillId="3" borderId="32" xfId="0" applyNumberFormat="1" applyFont="1" applyFill="1" applyBorder="1"/>
    <xf numFmtId="0" fontId="5" fillId="0" borderId="33" xfId="0" applyFont="1" applyBorder="1" applyAlignment="1">
      <alignment wrapText="1"/>
    </xf>
    <xf numFmtId="3" fontId="5" fillId="0" borderId="33" xfId="0" applyNumberFormat="1" applyFont="1" applyBorder="1"/>
    <xf numFmtId="3" fontId="24" fillId="3" borderId="34" xfId="0" applyNumberFormat="1" applyFont="1" applyFill="1" applyBorder="1"/>
    <xf numFmtId="3" fontId="5" fillId="3" borderId="24" xfId="0" applyNumberFormat="1" applyFont="1" applyFill="1" applyBorder="1"/>
    <xf numFmtId="0" fontId="24" fillId="0" borderId="22" xfId="0" applyFont="1" applyBorder="1" applyAlignment="1">
      <alignment horizontal="center" vertical="center"/>
    </xf>
    <xf numFmtId="0" fontId="24" fillId="0" borderId="4" xfId="0" applyFont="1" applyBorder="1" applyAlignment="1">
      <alignment horizontal="center" vertical="center"/>
    </xf>
    <xf numFmtId="0" fontId="24" fillId="3" borderId="23" xfId="0" applyFont="1" applyFill="1" applyBorder="1" applyAlignment="1">
      <alignment horizontal="center" vertical="center"/>
    </xf>
    <xf numFmtId="0" fontId="24" fillId="3" borderId="34" xfId="0" applyFont="1" applyFill="1" applyBorder="1" applyAlignment="1">
      <alignment horizontal="center" vertical="center"/>
    </xf>
    <xf numFmtId="0" fontId="24" fillId="0" borderId="28" xfId="0" applyFont="1" applyBorder="1" applyAlignment="1">
      <alignment horizontal="center" vertical="center"/>
    </xf>
    <xf numFmtId="3" fontId="24" fillId="3" borderId="24" xfId="0" applyNumberFormat="1" applyFont="1" applyFill="1" applyBorder="1"/>
    <xf numFmtId="0" fontId="24" fillId="3" borderId="3" xfId="0" applyFont="1" applyFill="1" applyBorder="1" applyAlignment="1">
      <alignment horizontal="center" vertical="center"/>
    </xf>
    <xf numFmtId="0" fontId="24" fillId="0" borderId="18" xfId="0" applyFont="1" applyBorder="1" applyAlignment="1">
      <alignment horizontal="center" vertical="center"/>
    </xf>
    <xf numFmtId="0" fontId="24" fillId="0" borderId="18" xfId="0" quotePrefix="1" applyFont="1" applyBorder="1" applyAlignment="1">
      <alignment horizontal="center" vertical="center"/>
    </xf>
    <xf numFmtId="0" fontId="5" fillId="0" borderId="18" xfId="0" quotePrefix="1" applyFont="1" applyBorder="1" applyAlignment="1">
      <alignment horizontal="left" wrapText="1"/>
    </xf>
    <xf numFmtId="0" fontId="30" fillId="0" borderId="28" xfId="0" applyFont="1" applyBorder="1" applyAlignment="1">
      <alignment horizontal="center" vertical="center"/>
    </xf>
    <xf numFmtId="3" fontId="6" fillId="3" borderId="2" xfId="0" applyNumberFormat="1" applyFont="1" applyFill="1" applyBorder="1" applyAlignment="1">
      <alignment horizontal="center" vertical="center"/>
    </xf>
    <xf numFmtId="9" fontId="0" fillId="0" borderId="0" xfId="2" applyFont="1"/>
    <xf numFmtId="0" fontId="34" fillId="0" borderId="0" xfId="0" applyFont="1"/>
    <xf numFmtId="0" fontId="33" fillId="0" borderId="0" xfId="0" applyFont="1" applyBorder="1"/>
    <xf numFmtId="0" fontId="35" fillId="0" borderId="0" xfId="0" quotePrefix="1" applyFont="1" applyAlignment="1">
      <alignment horizontal="left"/>
    </xf>
    <xf numFmtId="0" fontId="37" fillId="0" borderId="9" xfId="0" applyFont="1" applyBorder="1" applyAlignment="1">
      <alignment horizontal="right" vertical="center"/>
    </xf>
    <xf numFmtId="165" fontId="0" fillId="0" borderId="10" xfId="0" applyNumberFormat="1" applyBorder="1" applyAlignment="1"/>
    <xf numFmtId="166" fontId="18" fillId="4" borderId="6" xfId="0" applyNumberFormat="1" applyFont="1" applyFill="1" applyBorder="1" applyAlignment="1"/>
    <xf numFmtId="168" fontId="0" fillId="0" borderId="0" xfId="2" applyNumberFormat="1" applyFont="1"/>
    <xf numFmtId="0" fontId="37" fillId="0" borderId="4" xfId="0" applyFont="1" applyBorder="1" applyAlignment="1">
      <alignment horizontal="right" vertical="center"/>
    </xf>
    <xf numFmtId="165" fontId="0" fillId="0" borderId="1" xfId="0" applyNumberFormat="1" applyBorder="1" applyAlignment="1"/>
    <xf numFmtId="0" fontId="11" fillId="0" borderId="39" xfId="0" applyFont="1" applyBorder="1" applyAlignment="1">
      <alignment horizontal="right" wrapText="1"/>
    </xf>
    <xf numFmtId="167" fontId="0" fillId="0" borderId="40" xfId="0" applyNumberFormat="1" applyBorder="1" applyAlignment="1">
      <alignment horizontal="right"/>
    </xf>
    <xf numFmtId="167" fontId="37" fillId="4" borderId="40" xfId="0" applyNumberFormat="1" applyFont="1" applyFill="1" applyBorder="1" applyAlignment="1">
      <alignment horizontal="right"/>
    </xf>
    <xf numFmtId="0" fontId="0" fillId="0" borderId="9" xfId="0" applyBorder="1" applyAlignment="1">
      <alignment horizontal="right" vertical="center" wrapText="1"/>
    </xf>
    <xf numFmtId="167" fontId="0" fillId="0" borderId="10" xfId="0" applyNumberFormat="1" applyBorder="1" applyAlignment="1">
      <alignment horizontal="right"/>
    </xf>
    <xf numFmtId="165" fontId="0" fillId="4" borderId="10" xfId="0" applyNumberFormat="1" applyFill="1" applyBorder="1" applyAlignment="1">
      <alignment horizontal="right"/>
    </xf>
    <xf numFmtId="166" fontId="18" fillId="4" borderId="6" xfId="0" applyNumberFormat="1" applyFont="1" applyFill="1" applyBorder="1" applyAlignment="1">
      <alignment horizontal="right"/>
    </xf>
    <xf numFmtId="0" fontId="0" fillId="0" borderId="4" xfId="0" applyBorder="1" applyAlignment="1">
      <alignment horizontal="right" vertical="center" wrapText="1"/>
    </xf>
    <xf numFmtId="167" fontId="28" fillId="0" borderId="10" xfId="0" applyNumberFormat="1" applyFont="1" applyBorder="1" applyAlignment="1">
      <alignment horizontal="right"/>
    </xf>
    <xf numFmtId="0" fontId="0" fillId="0" borderId="41" xfId="0" applyBorder="1" applyAlignment="1">
      <alignment horizontal="right" vertical="center" wrapText="1"/>
    </xf>
    <xf numFmtId="0" fontId="35" fillId="0" borderId="0" xfId="0" applyFont="1" applyAlignment="1">
      <alignment horizontal="center"/>
    </xf>
    <xf numFmtId="0" fontId="0" fillId="0" borderId="40" xfId="0" applyNumberFormat="1" applyBorder="1" applyAlignment="1">
      <alignment horizontal="right"/>
    </xf>
    <xf numFmtId="165" fontId="0" fillId="0" borderId="40" xfId="0" applyNumberFormat="1" applyBorder="1" applyAlignment="1"/>
    <xf numFmtId="0" fontId="0" fillId="0" borderId="0" xfId="0" applyAlignment="1">
      <alignment wrapText="1"/>
    </xf>
    <xf numFmtId="167" fontId="0" fillId="0" borderId="0" xfId="0" applyNumberFormat="1"/>
    <xf numFmtId="0" fontId="37" fillId="0" borderId="4" xfId="0" applyFont="1" applyBorder="1" applyAlignment="1">
      <alignment horizontal="right" vertical="center" wrapText="1"/>
    </xf>
    <xf numFmtId="167" fontId="0" fillId="4" borderId="40" xfId="0" applyNumberFormat="1" applyFont="1" applyFill="1" applyBorder="1" applyAlignment="1">
      <alignment horizontal="right"/>
    </xf>
    <xf numFmtId="10" fontId="18" fillId="4" borderId="43" xfId="2" applyNumberFormat="1" applyFont="1" applyFill="1" applyBorder="1" applyAlignment="1">
      <alignment horizontal="right"/>
    </xf>
    <xf numFmtId="3" fontId="7" fillId="5" borderId="1" xfId="0" applyNumberFormat="1" applyFont="1" applyFill="1" applyBorder="1" applyAlignment="1">
      <alignment horizontal="center" vertical="center"/>
    </xf>
    <xf numFmtId="0" fontId="13" fillId="0" borderId="0" xfId="0" applyFont="1" applyBorder="1"/>
    <xf numFmtId="3" fontId="31" fillId="5" borderId="1" xfId="0" applyNumberFormat="1" applyFont="1" applyFill="1" applyBorder="1" applyAlignment="1">
      <alignment horizontal="center" vertical="center" wrapText="1"/>
    </xf>
    <xf numFmtId="3" fontId="31" fillId="5" borderId="1" xfId="0" applyNumberFormat="1" applyFont="1" applyFill="1" applyBorder="1" applyAlignment="1">
      <alignment horizontal="center" vertical="center"/>
    </xf>
    <xf numFmtId="9" fontId="31" fillId="5" borderId="3" xfId="0" applyNumberFormat="1" applyFont="1" applyFill="1" applyBorder="1" applyAlignment="1">
      <alignment horizontal="center" vertical="center"/>
    </xf>
    <xf numFmtId="3" fontId="5" fillId="6" borderId="6" xfId="0" applyNumberFormat="1" applyFont="1" applyFill="1" applyBorder="1"/>
    <xf numFmtId="3" fontId="5" fillId="6" borderId="23" xfId="0" applyNumberFormat="1" applyFont="1" applyFill="1" applyBorder="1"/>
    <xf numFmtId="3" fontId="5" fillId="6" borderId="26" xfId="0" applyNumberFormat="1" applyFont="1" applyFill="1" applyBorder="1"/>
    <xf numFmtId="0" fontId="29" fillId="2" borderId="0" xfId="0" applyFont="1" applyFill="1" applyAlignment="1">
      <alignment vertical="center"/>
    </xf>
    <xf numFmtId="0" fontId="0" fillId="0" borderId="12" xfId="0" applyBorder="1" applyAlignment="1">
      <alignment wrapText="1"/>
    </xf>
    <xf numFmtId="3" fontId="19" fillId="5" borderId="12" xfId="0" applyNumberFormat="1" applyFont="1" applyFill="1" applyBorder="1" applyAlignment="1">
      <alignment vertical="center"/>
    </xf>
    <xf numFmtId="0" fontId="18" fillId="0" borderId="12" xfId="0" applyFont="1" applyBorder="1"/>
    <xf numFmtId="0" fontId="18" fillId="0" borderId="12" xfId="0" quotePrefix="1" applyFont="1" applyBorder="1" applyAlignment="1">
      <alignment horizontal="left"/>
    </xf>
    <xf numFmtId="0" fontId="32" fillId="5" borderId="36" xfId="0" applyFont="1" applyFill="1" applyBorder="1" applyAlignment="1">
      <alignment vertical="center"/>
    </xf>
    <xf numFmtId="0" fontId="32" fillId="5" borderId="36" xfId="0" applyFont="1" applyFill="1" applyBorder="1" applyAlignment="1">
      <alignment horizontal="center" vertical="center" wrapText="1"/>
    </xf>
    <xf numFmtId="10" fontId="32" fillId="5" borderId="36" xfId="2" applyNumberFormat="1" applyFont="1" applyFill="1" applyBorder="1" applyAlignment="1">
      <alignment horizontal="center" vertical="center" wrapText="1"/>
    </xf>
    <xf numFmtId="0" fontId="32" fillId="5" borderId="36" xfId="0" applyFont="1" applyFill="1" applyBorder="1" applyAlignment="1">
      <alignment vertical="center" wrapText="1"/>
    </xf>
    <xf numFmtId="0" fontId="36" fillId="5" borderId="36" xfId="0" applyFont="1" applyFill="1" applyBorder="1" applyAlignment="1">
      <alignment vertical="center"/>
    </xf>
    <xf numFmtId="165" fontId="36" fillId="5" borderId="37" xfId="0" applyNumberFormat="1" applyFont="1" applyFill="1" applyBorder="1" applyAlignment="1">
      <alignment horizontal="right" vertical="center"/>
    </xf>
    <xf numFmtId="0" fontId="43" fillId="0" borderId="0" xfId="0" applyFont="1"/>
    <xf numFmtId="0" fontId="42" fillId="0" borderId="45" xfId="0" quotePrefix="1" applyFont="1" applyBorder="1" applyAlignment="1">
      <alignment horizontal="left"/>
    </xf>
    <xf numFmtId="0" fontId="0" fillId="0" borderId="45" xfId="0" applyBorder="1"/>
    <xf numFmtId="0" fontId="39" fillId="0" borderId="46" xfId="0" applyFont="1" applyBorder="1"/>
    <xf numFmtId="0" fontId="12" fillId="0" borderId="46" xfId="0" applyFont="1" applyBorder="1"/>
    <xf numFmtId="0" fontId="22" fillId="0" borderId="46" xfId="0" applyFont="1" applyBorder="1"/>
    <xf numFmtId="0" fontId="23" fillId="0" borderId="45" xfId="0" applyFont="1" applyBorder="1"/>
    <xf numFmtId="0" fontId="33" fillId="0" borderId="45" xfId="0" applyFont="1" applyBorder="1"/>
    <xf numFmtId="0" fontId="42" fillId="0" borderId="0" xfId="0" quotePrefix="1" applyFont="1" applyBorder="1" applyAlignment="1">
      <alignment horizontal="left"/>
    </xf>
    <xf numFmtId="0" fontId="23" fillId="0" borderId="0" xfId="0" applyFont="1" applyBorder="1"/>
    <xf numFmtId="0" fontId="44" fillId="0" borderId="45" xfId="0" quotePrefix="1" applyFont="1" applyBorder="1" applyAlignment="1">
      <alignment horizontal="left" vertical="center"/>
    </xf>
    <xf numFmtId="0" fontId="44" fillId="0" borderId="45" xfId="0" quotePrefix="1" applyFont="1" applyBorder="1" applyAlignment="1">
      <alignment horizontal="left"/>
    </xf>
    <xf numFmtId="166" fontId="18" fillId="4" borderId="47" xfId="0" applyNumberFormat="1" applyFont="1" applyFill="1" applyBorder="1" applyAlignment="1">
      <alignment vertical="center"/>
    </xf>
    <xf numFmtId="0" fontId="11" fillId="0" borderId="47" xfId="0" applyFont="1" applyBorder="1" applyAlignment="1">
      <alignment horizontal="right" wrapText="1"/>
    </xf>
    <xf numFmtId="167" fontId="0" fillId="0" borderId="48" xfId="0" applyNumberFormat="1" applyBorder="1" applyAlignment="1">
      <alignment horizontal="right"/>
    </xf>
    <xf numFmtId="167" fontId="37" fillId="4" borderId="48" xfId="0" applyNumberFormat="1" applyFont="1" applyFill="1" applyBorder="1" applyAlignment="1">
      <alignment horizontal="right"/>
    </xf>
    <xf numFmtId="167" fontId="0" fillId="0" borderId="47" xfId="0" applyNumberFormat="1" applyBorder="1" applyAlignment="1">
      <alignment horizontal="right"/>
    </xf>
    <xf numFmtId="0" fontId="0" fillId="0" borderId="48" xfId="0" applyNumberFormat="1" applyBorder="1" applyAlignment="1">
      <alignment horizontal="right"/>
    </xf>
    <xf numFmtId="165" fontId="0" fillId="0" borderId="48" xfId="0" applyNumberFormat="1" applyBorder="1" applyAlignment="1"/>
    <xf numFmtId="166" fontId="38" fillId="4" borderId="48" xfId="2" applyNumberFormat="1" applyFont="1" applyFill="1" applyBorder="1" applyAlignment="1">
      <alignment horizontal="right"/>
    </xf>
    <xf numFmtId="0" fontId="11" fillId="0" borderId="50" xfId="0" applyFont="1" applyBorder="1" applyAlignment="1">
      <alignment horizontal="right" vertical="center" wrapText="1"/>
    </xf>
    <xf numFmtId="0" fontId="35" fillId="0" borderId="0" xfId="0" applyFont="1" applyAlignment="1">
      <alignment horizontal="center"/>
    </xf>
    <xf numFmtId="10" fontId="0" fillId="0" borderId="0" xfId="2" applyNumberFormat="1" applyFont="1"/>
    <xf numFmtId="165" fontId="0" fillId="0" borderId="0" xfId="0" applyNumberFormat="1"/>
    <xf numFmtId="0" fontId="12" fillId="0" borderId="0" xfId="0" applyFont="1" applyBorder="1"/>
    <xf numFmtId="0" fontId="22" fillId="0" borderId="0" xfId="0" applyFont="1" applyBorder="1"/>
    <xf numFmtId="0" fontId="1" fillId="0" borderId="0" xfId="0" applyNumberFormat="1" applyFont="1" applyBorder="1" applyAlignment="1">
      <alignment wrapText="1"/>
    </xf>
    <xf numFmtId="9" fontId="1" fillId="0" borderId="10" xfId="2" applyFont="1" applyBorder="1" applyAlignment="1">
      <alignment horizontal="center" vertical="center" wrapText="1"/>
    </xf>
    <xf numFmtId="3" fontId="1" fillId="0" borderId="2" xfId="0" applyNumberFormat="1" applyFont="1" applyBorder="1" applyAlignment="1">
      <alignment horizontal="center" vertical="center"/>
    </xf>
    <xf numFmtId="9" fontId="31" fillId="5" borderId="1" xfId="2" applyFont="1" applyFill="1" applyBorder="1" applyAlignment="1">
      <alignment horizontal="center" vertical="center" wrapText="1"/>
    </xf>
    <xf numFmtId="9" fontId="6" fillId="3" borderId="1" xfId="2" applyFont="1" applyFill="1" applyBorder="1" applyAlignment="1">
      <alignment horizontal="center" vertical="center"/>
    </xf>
    <xf numFmtId="3" fontId="5" fillId="0" borderId="0" xfId="0" applyNumberFormat="1" applyFont="1"/>
    <xf numFmtId="3" fontId="19" fillId="5" borderId="0" xfId="0" applyNumberFormat="1" applyFont="1" applyFill="1" applyBorder="1" applyAlignment="1">
      <alignment vertical="center"/>
    </xf>
    <xf numFmtId="9" fontId="16" fillId="0" borderId="3" xfId="2" applyFont="1" applyBorder="1" applyAlignment="1">
      <alignment horizontal="center" vertical="center"/>
    </xf>
    <xf numFmtId="3" fontId="1" fillId="0" borderId="0" xfId="0" applyNumberFormat="1" applyFont="1" applyBorder="1"/>
    <xf numFmtId="9" fontId="31" fillId="5" borderId="1" xfId="2" applyFont="1" applyFill="1" applyBorder="1" applyAlignment="1">
      <alignment horizontal="center" vertical="center"/>
    </xf>
    <xf numFmtId="9" fontId="7" fillId="5" borderId="1" xfId="2" applyFont="1" applyFill="1" applyBorder="1" applyAlignment="1">
      <alignment horizontal="center" vertical="center"/>
    </xf>
    <xf numFmtId="2" fontId="1" fillId="0" borderId="0" xfId="0" applyNumberFormat="1" applyFont="1" applyBorder="1"/>
    <xf numFmtId="0" fontId="5" fillId="0" borderId="1" xfId="0" applyFont="1" applyBorder="1" applyAlignment="1">
      <alignment horizontal="center" vertical="center"/>
    </xf>
    <xf numFmtId="0" fontId="5" fillId="0" borderId="1" xfId="0" quotePrefix="1" applyFont="1" applyBorder="1" applyAlignment="1">
      <alignment horizontal="center" vertical="center"/>
    </xf>
    <xf numFmtId="3" fontId="5" fillId="0" borderId="1" xfId="0" applyNumberFormat="1" applyFont="1" applyBorder="1" applyAlignment="1">
      <alignment horizontal="center" vertical="center"/>
    </xf>
    <xf numFmtId="3" fontId="5" fillId="3" borderId="3" xfId="0" applyNumberFormat="1" applyFont="1" applyFill="1" applyBorder="1" applyAlignment="1">
      <alignment horizontal="center" vertical="center"/>
    </xf>
    <xf numFmtId="3" fontId="45" fillId="3" borderId="5" xfId="0" applyNumberFormat="1" applyFont="1" applyFill="1" applyBorder="1" applyAlignment="1">
      <alignment horizontal="center" vertical="center"/>
    </xf>
    <xf numFmtId="0" fontId="45" fillId="3" borderId="2" xfId="0" applyFont="1" applyFill="1" applyBorder="1" applyAlignment="1">
      <alignment horizontal="center" vertical="center"/>
    </xf>
    <xf numFmtId="3" fontId="47" fillId="5" borderId="2" xfId="0" applyNumberFormat="1" applyFont="1" applyFill="1" applyBorder="1" applyAlignment="1">
      <alignment horizontal="center" vertical="center"/>
    </xf>
    <xf numFmtId="0" fontId="47" fillId="5" borderId="2" xfId="0" applyFont="1" applyFill="1" applyBorder="1" applyAlignment="1">
      <alignment horizontal="center" vertical="center"/>
    </xf>
    <xf numFmtId="3" fontId="7" fillId="5" borderId="2" xfId="0" applyNumberFormat="1" applyFont="1" applyFill="1" applyBorder="1" applyAlignment="1">
      <alignment horizontal="center" vertical="center"/>
    </xf>
    <xf numFmtId="0" fontId="19" fillId="5" borderId="2" xfId="0" applyFont="1" applyFill="1" applyBorder="1" applyAlignment="1">
      <alignment horizontal="left" vertical="center" wrapText="1"/>
    </xf>
    <xf numFmtId="0" fontId="3" fillId="0" borderId="35" xfId="0" applyFont="1" applyBorder="1" applyAlignment="1">
      <alignment horizontal="center" vertical="center"/>
    </xf>
    <xf numFmtId="3" fontId="3" fillId="0" borderId="10" xfId="0" applyNumberFormat="1" applyFont="1" applyBorder="1" applyAlignment="1">
      <alignment horizontal="center" vertical="center"/>
    </xf>
    <xf numFmtId="3" fontId="3" fillId="0" borderId="1" xfId="0" applyNumberFormat="1" applyFont="1" applyBorder="1" applyAlignment="1">
      <alignment horizontal="center" vertical="center"/>
    </xf>
    <xf numFmtId="3" fontId="3" fillId="0" borderId="18" xfId="0" applyNumberFormat="1" applyFont="1" applyBorder="1" applyAlignment="1">
      <alignment horizontal="center" vertical="center"/>
    </xf>
    <xf numFmtId="3" fontId="3" fillId="3" borderId="31" xfId="0" applyNumberFormat="1" applyFont="1" applyFill="1" applyBorder="1" applyAlignment="1">
      <alignment horizontal="center" vertical="center"/>
    </xf>
    <xf numFmtId="3" fontId="16" fillId="0" borderId="2" xfId="0" applyNumberFormat="1" applyFont="1" applyBorder="1" applyAlignment="1">
      <alignment horizontal="center" vertical="center"/>
    </xf>
    <xf numFmtId="3" fontId="6" fillId="3" borderId="4" xfId="0" applyNumberFormat="1" applyFont="1" applyFill="1" applyBorder="1" applyAlignment="1">
      <alignment horizontal="center" vertical="center"/>
    </xf>
    <xf numFmtId="9" fontId="16" fillId="0" borderId="17" xfId="2" applyFont="1" applyBorder="1" applyAlignment="1">
      <alignment horizontal="center" vertical="center"/>
    </xf>
    <xf numFmtId="9" fontId="6" fillId="3" borderId="17" xfId="2" applyFont="1" applyFill="1" applyBorder="1" applyAlignment="1">
      <alignment horizontal="center" vertical="center"/>
    </xf>
    <xf numFmtId="1" fontId="6" fillId="3" borderId="4" xfId="2" applyNumberFormat="1" applyFont="1" applyFill="1" applyBorder="1" applyAlignment="1">
      <alignment horizontal="center" vertical="center"/>
    </xf>
    <xf numFmtId="9" fontId="6" fillId="3" borderId="3" xfId="2" applyFont="1" applyFill="1" applyBorder="1" applyAlignment="1">
      <alignment horizontal="center" vertical="center"/>
    </xf>
    <xf numFmtId="3" fontId="6" fillId="3" borderId="16" xfId="0" applyNumberFormat="1" applyFont="1" applyFill="1" applyBorder="1" applyAlignment="1">
      <alignment horizontal="center" vertical="center"/>
    </xf>
    <xf numFmtId="3" fontId="6" fillId="3" borderId="3" xfId="0" applyNumberFormat="1" applyFont="1" applyFill="1" applyBorder="1" applyAlignment="1">
      <alignment horizontal="center" vertical="center"/>
    </xf>
    <xf numFmtId="0" fontId="14" fillId="0" borderId="17" xfId="0" applyFont="1" applyBorder="1" applyAlignment="1">
      <alignment horizontal="center" vertical="center" wrapText="1"/>
    </xf>
    <xf numFmtId="1" fontId="1" fillId="0" borderId="0" xfId="0" applyNumberFormat="1" applyFont="1" applyBorder="1" applyAlignment="1">
      <alignment wrapText="1"/>
    </xf>
    <xf numFmtId="9" fontId="16" fillId="0" borderId="2" xfId="2" applyFont="1" applyBorder="1" applyAlignment="1">
      <alignment horizontal="center" vertical="center"/>
    </xf>
    <xf numFmtId="2" fontId="1" fillId="0" borderId="0" xfId="2" applyNumberFormat="1" applyFont="1" applyBorder="1"/>
    <xf numFmtId="0" fontId="13" fillId="0" borderId="2" xfId="0" applyFont="1" applyBorder="1" applyAlignment="1">
      <alignment horizontal="center" vertical="center" wrapText="1"/>
    </xf>
    <xf numFmtId="9" fontId="6" fillId="0" borderId="0" xfId="0" applyNumberFormat="1" applyFont="1" applyBorder="1" applyAlignment="1">
      <alignment wrapText="1"/>
    </xf>
    <xf numFmtId="3" fontId="11" fillId="7" borderId="54" xfId="0" applyNumberFormat="1" applyFont="1" applyFill="1" applyBorder="1" applyAlignment="1">
      <alignment horizontal="center" vertical="center"/>
    </xf>
    <xf numFmtId="3" fontId="49" fillId="7" borderId="54" xfId="0" applyNumberFormat="1" applyFont="1" applyFill="1" applyBorder="1" applyAlignment="1">
      <alignment horizontal="center" vertical="center"/>
    </xf>
    <xf numFmtId="0" fontId="18" fillId="0" borderId="0" xfId="0" applyFont="1" applyAlignment="1">
      <alignment horizontal="right" vertical="top" wrapText="1"/>
    </xf>
    <xf numFmtId="166" fontId="37" fillId="4" borderId="49" xfId="2" applyNumberFormat="1" applyFont="1" applyFill="1" applyBorder="1" applyAlignment="1">
      <alignment horizontal="right"/>
    </xf>
    <xf numFmtId="9" fontId="18" fillId="0" borderId="0" xfId="2" applyFont="1" applyAlignment="1">
      <alignment horizontal="right" vertical="center" wrapText="1"/>
    </xf>
    <xf numFmtId="166" fontId="37" fillId="4" borderId="44" xfId="2" applyNumberFormat="1" applyFont="1" applyFill="1" applyBorder="1" applyAlignment="1">
      <alignment horizontal="right"/>
    </xf>
    <xf numFmtId="166" fontId="0" fillId="4" borderId="10" xfId="2" applyNumberFormat="1" applyFont="1" applyFill="1" applyBorder="1" applyAlignment="1">
      <alignment horizontal="right"/>
    </xf>
    <xf numFmtId="3" fontId="1" fillId="0" borderId="16" xfId="0" applyNumberFormat="1" applyFont="1" applyBorder="1" applyAlignment="1">
      <alignment horizontal="center" vertical="center"/>
    </xf>
    <xf numFmtId="165" fontId="0" fillId="4" borderId="72" xfId="0" applyNumberFormat="1" applyFill="1" applyBorder="1" applyAlignment="1">
      <alignment horizontal="right"/>
    </xf>
    <xf numFmtId="0" fontId="1" fillId="0" borderId="2" xfId="0" applyFont="1" applyBorder="1" applyAlignment="1">
      <alignment horizontal="center" wrapText="1"/>
    </xf>
    <xf numFmtId="0" fontId="1" fillId="0" borderId="19" xfId="0" applyFont="1" applyBorder="1" applyAlignment="1">
      <alignment wrapText="1"/>
    </xf>
    <xf numFmtId="0" fontId="50" fillId="0" borderId="19" xfId="0" applyFont="1" applyBorder="1" applyAlignment="1">
      <alignment wrapText="1"/>
    </xf>
    <xf numFmtId="0" fontId="6" fillId="0" borderId="12" xfId="0" applyFont="1" applyFill="1" applyBorder="1" applyAlignment="1">
      <alignment horizontal="center" vertical="center" wrapText="1"/>
    </xf>
    <xf numFmtId="3" fontId="6" fillId="0" borderId="12" xfId="0" applyNumberFormat="1" applyFont="1" applyFill="1" applyBorder="1" applyAlignment="1">
      <alignment horizontal="center" vertical="center" wrapText="1"/>
    </xf>
    <xf numFmtId="9" fontId="6" fillId="0" borderId="12" xfId="0" applyNumberFormat="1" applyFont="1" applyFill="1" applyBorder="1" applyAlignment="1">
      <alignment horizontal="center" vertical="center" wrapText="1"/>
    </xf>
    <xf numFmtId="0" fontId="1" fillId="0" borderId="16" xfId="0" applyFont="1" applyBorder="1" applyAlignment="1">
      <alignment horizontal="center" wrapText="1"/>
    </xf>
    <xf numFmtId="9" fontId="1" fillId="0" borderId="17" xfId="0" applyNumberFormat="1" applyFont="1" applyBorder="1" applyAlignment="1">
      <alignment horizontal="center" vertical="center" wrapText="1"/>
    </xf>
    <xf numFmtId="9" fontId="8" fillId="3" borderId="17" xfId="0" applyNumberFormat="1" applyFont="1" applyFill="1" applyBorder="1" applyAlignment="1">
      <alignment horizontal="center" vertical="center" wrapText="1"/>
    </xf>
    <xf numFmtId="3" fontId="6" fillId="3" borderId="18" xfId="0" applyNumberFormat="1" applyFont="1" applyFill="1" applyBorder="1" applyAlignment="1">
      <alignment horizontal="center" vertical="center" wrapText="1"/>
    </xf>
    <xf numFmtId="9" fontId="8" fillId="3" borderId="67" xfId="0" applyNumberFormat="1" applyFont="1" applyFill="1" applyBorder="1" applyAlignment="1">
      <alignment horizontal="center" vertical="center" wrapText="1"/>
    </xf>
    <xf numFmtId="0" fontId="14" fillId="0" borderId="18" xfId="0" applyFont="1" applyBorder="1" applyAlignment="1">
      <alignment horizontal="center" vertical="center" wrapText="1"/>
    </xf>
    <xf numFmtId="0" fontId="14" fillId="0" borderId="67" xfId="0" applyFont="1" applyBorder="1" applyAlignment="1">
      <alignment horizontal="center" vertical="center" wrapText="1"/>
    </xf>
    <xf numFmtId="0" fontId="13" fillId="0" borderId="22" xfId="0" applyFont="1" applyBorder="1" applyAlignment="1">
      <alignment horizontal="center" vertical="center" wrapText="1"/>
    </xf>
    <xf numFmtId="0" fontId="1" fillId="0" borderId="3" xfId="0" applyFont="1" applyBorder="1" applyAlignment="1">
      <alignment wrapText="1"/>
    </xf>
    <xf numFmtId="3" fontId="1" fillId="0" borderId="4" xfId="0" applyNumberFormat="1" applyFont="1" applyBorder="1" applyAlignment="1">
      <alignment horizontal="center" vertical="center" wrapText="1"/>
    </xf>
    <xf numFmtId="3" fontId="6" fillId="3" borderId="4" xfId="0" applyNumberFormat="1" applyFont="1" applyFill="1" applyBorder="1" applyAlignment="1">
      <alignment horizontal="center" vertical="center" wrapText="1"/>
    </xf>
    <xf numFmtId="3" fontId="6" fillId="3" borderId="22" xfId="0" applyNumberFormat="1" applyFont="1" applyFill="1" applyBorder="1" applyAlignment="1">
      <alignment horizontal="center" vertical="center" wrapText="1"/>
    </xf>
    <xf numFmtId="3" fontId="6" fillId="3" borderId="19" xfId="0" applyNumberFormat="1" applyFont="1" applyFill="1" applyBorder="1" applyAlignment="1">
      <alignment horizontal="center" vertical="center" wrapText="1"/>
    </xf>
    <xf numFmtId="3" fontId="6" fillId="3" borderId="20" xfId="0" applyNumberFormat="1" applyFont="1" applyFill="1" applyBorder="1" applyAlignment="1">
      <alignment horizontal="center" vertical="center" wrapText="1"/>
    </xf>
    <xf numFmtId="0" fontId="13" fillId="0" borderId="66" xfId="0" applyFont="1" applyBorder="1" applyAlignment="1">
      <alignment horizontal="center" vertical="center" wrapText="1"/>
    </xf>
    <xf numFmtId="1" fontId="1" fillId="0" borderId="16" xfId="0" applyNumberFormat="1" applyFont="1" applyBorder="1" applyAlignment="1">
      <alignment horizontal="left" wrapText="1" indent="2"/>
    </xf>
    <xf numFmtId="3" fontId="6" fillId="3" borderId="16" xfId="0" applyNumberFormat="1" applyFont="1" applyFill="1" applyBorder="1" applyAlignment="1">
      <alignment horizontal="center" vertical="center" wrapText="1"/>
    </xf>
    <xf numFmtId="3" fontId="6" fillId="3" borderId="66" xfId="0" applyNumberFormat="1" applyFont="1" applyFill="1" applyBorder="1" applyAlignment="1">
      <alignment horizontal="center" vertical="center" wrapText="1"/>
    </xf>
    <xf numFmtId="0" fontId="1" fillId="0" borderId="82" xfId="0" applyFont="1" applyBorder="1" applyAlignment="1">
      <alignment horizontal="center" wrapText="1"/>
    </xf>
    <xf numFmtId="9" fontId="6" fillId="3" borderId="17" xfId="2" applyFont="1" applyFill="1" applyBorder="1" applyAlignment="1">
      <alignment horizontal="center" vertical="center" wrapText="1"/>
    </xf>
    <xf numFmtId="0" fontId="13" fillId="0" borderId="4" xfId="0" applyFont="1" applyBorder="1" applyAlignment="1">
      <alignment horizontal="center" vertical="center" wrapText="1"/>
    </xf>
    <xf numFmtId="0" fontId="1" fillId="0" borderId="82" xfId="0" applyNumberFormat="1" applyFont="1" applyBorder="1" applyAlignment="1">
      <alignment horizontal="center" vertical="center" wrapText="1"/>
    </xf>
    <xf numFmtId="3" fontId="1" fillId="0" borderId="17" xfId="0" applyNumberFormat="1" applyFont="1" applyBorder="1" applyAlignment="1">
      <alignment horizontal="center" vertical="center" wrapText="1"/>
    </xf>
    <xf numFmtId="3" fontId="6" fillId="3" borderId="17" xfId="0" applyNumberFormat="1" applyFont="1" applyFill="1" applyBorder="1" applyAlignment="1">
      <alignment horizontal="center" vertical="center" wrapText="1"/>
    </xf>
    <xf numFmtId="3" fontId="6" fillId="3" borderId="67" xfId="0" applyNumberFormat="1" applyFont="1" applyFill="1" applyBorder="1" applyAlignment="1">
      <alignment horizontal="center" vertical="center" wrapText="1"/>
    </xf>
    <xf numFmtId="9" fontId="1" fillId="0" borderId="70" xfId="0" applyNumberFormat="1" applyFont="1" applyBorder="1" applyAlignment="1">
      <alignment horizontal="center" vertical="center" wrapText="1"/>
    </xf>
    <xf numFmtId="0" fontId="13" fillId="0" borderId="6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1" xfId="0" quotePrefix="1" applyFont="1" applyBorder="1" applyAlignment="1">
      <alignment horizontal="center" vertical="center" wrapText="1"/>
    </xf>
    <xf numFmtId="0" fontId="14" fillId="0" borderId="69" xfId="0" applyFont="1" applyBorder="1" applyAlignment="1">
      <alignment horizontal="center" vertical="center" wrapText="1"/>
    </xf>
    <xf numFmtId="0" fontId="1" fillId="0" borderId="68" xfId="0" applyFont="1" applyBorder="1" applyAlignment="1">
      <alignment horizontal="center" wrapText="1"/>
    </xf>
    <xf numFmtId="0" fontId="13" fillId="0" borderId="88" xfId="0" applyFont="1" applyBorder="1" applyAlignment="1">
      <alignment horizontal="center" vertical="center" wrapText="1"/>
    </xf>
    <xf numFmtId="1" fontId="1" fillId="0" borderId="8" xfId="0" applyNumberFormat="1" applyFont="1" applyBorder="1" applyAlignment="1">
      <alignment horizontal="left" wrapText="1" indent="2"/>
    </xf>
    <xf numFmtId="0" fontId="13" fillId="0" borderId="8"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4" xfId="0" quotePrefix="1" applyFont="1" applyBorder="1" applyAlignment="1">
      <alignment horizontal="center" vertical="center"/>
    </xf>
    <xf numFmtId="3" fontId="5" fillId="0" borderId="24" xfId="0" applyNumberFormat="1" applyFont="1" applyBorder="1" applyAlignment="1">
      <alignment horizontal="center" vertical="center"/>
    </xf>
    <xf numFmtId="3" fontId="5" fillId="0" borderId="32" xfId="0" applyNumberFormat="1" applyFont="1" applyBorder="1" applyAlignment="1">
      <alignment horizontal="center" vertical="center"/>
    </xf>
    <xf numFmtId="3" fontId="5" fillId="0" borderId="89" xfId="0" applyNumberFormat="1" applyFont="1" applyBorder="1" applyAlignment="1">
      <alignment horizontal="center" vertical="center"/>
    </xf>
    <xf numFmtId="9" fontId="16" fillId="0" borderId="76" xfId="2" applyFont="1" applyBorder="1" applyAlignment="1">
      <alignment horizontal="center" vertical="center"/>
    </xf>
    <xf numFmtId="3" fontId="16" fillId="0" borderId="19" xfId="0" applyNumberFormat="1" applyFont="1" applyBorder="1" applyAlignment="1">
      <alignment horizontal="center" vertical="center"/>
    </xf>
    <xf numFmtId="0" fontId="6" fillId="0" borderId="12" xfId="0" applyFont="1" applyFill="1" applyBorder="1" applyAlignment="1">
      <alignment horizontal="center" wrapText="1"/>
    </xf>
    <xf numFmtId="3" fontId="6" fillId="0" borderId="12" xfId="0" quotePrefix="1" applyNumberFormat="1" applyFont="1" applyFill="1" applyBorder="1" applyAlignment="1">
      <alignment horizontal="center" vertical="center"/>
    </xf>
    <xf numFmtId="9" fontId="6" fillId="0" borderId="12" xfId="0" applyNumberFormat="1" applyFont="1" applyFill="1" applyBorder="1" applyAlignment="1">
      <alignment horizontal="center" vertical="center"/>
    </xf>
    <xf numFmtId="3" fontId="1" fillId="0" borderId="10" xfId="0" applyNumberFormat="1" applyFont="1" applyBorder="1" applyAlignment="1">
      <alignment horizontal="center" vertical="center"/>
    </xf>
    <xf numFmtId="0" fontId="0" fillId="0" borderId="77" xfId="0" applyBorder="1" applyAlignment="1">
      <alignment horizontal="center" vertical="center" wrapText="1"/>
    </xf>
    <xf numFmtId="0" fontId="1" fillId="0" borderId="16" xfId="0" applyFont="1" applyBorder="1" applyAlignment="1">
      <alignment horizontal="left" wrapText="1"/>
    </xf>
    <xf numFmtId="9" fontId="1" fillId="0" borderId="17" xfId="0" applyNumberFormat="1" applyFont="1" applyBorder="1" applyAlignment="1">
      <alignment horizontal="center" vertical="center"/>
    </xf>
    <xf numFmtId="3" fontId="6" fillId="3" borderId="18" xfId="0" applyNumberFormat="1" applyFont="1" applyFill="1" applyBorder="1" applyAlignment="1">
      <alignment horizontal="center" vertical="center"/>
    </xf>
    <xf numFmtId="3" fontId="6" fillId="3" borderId="21" xfId="0" applyNumberFormat="1" applyFont="1" applyFill="1" applyBorder="1" applyAlignment="1">
      <alignment horizontal="center" vertical="center"/>
    </xf>
    <xf numFmtId="0" fontId="13" fillId="0" borderId="16" xfId="0" applyFont="1" applyBorder="1" applyAlignment="1">
      <alignment horizontal="center" vertical="center" wrapText="1"/>
    </xf>
    <xf numFmtId="9" fontId="1" fillId="0" borderId="3" xfId="2" applyFont="1" applyBorder="1" applyAlignment="1">
      <alignment horizontal="center" vertical="center"/>
    </xf>
    <xf numFmtId="3" fontId="6" fillId="3" borderId="19" xfId="0" applyNumberFormat="1" applyFont="1" applyFill="1" applyBorder="1" applyAlignment="1">
      <alignment horizontal="center" vertical="center"/>
    </xf>
    <xf numFmtId="3" fontId="6" fillId="3" borderId="66" xfId="0" applyNumberFormat="1" applyFont="1" applyFill="1" applyBorder="1" applyAlignment="1">
      <alignment horizontal="center" vertical="center"/>
    </xf>
    <xf numFmtId="3" fontId="6" fillId="3" borderId="75" xfId="0" applyNumberFormat="1" applyFont="1" applyFill="1" applyBorder="1" applyAlignment="1">
      <alignment horizontal="center" vertical="center"/>
    </xf>
    <xf numFmtId="3" fontId="6" fillId="3" borderId="81" xfId="0" applyNumberFormat="1" applyFont="1" applyFill="1" applyBorder="1" applyAlignment="1">
      <alignment horizontal="center" vertical="center"/>
    </xf>
    <xf numFmtId="3" fontId="6" fillId="3" borderId="23" xfId="0" applyNumberFormat="1" applyFont="1" applyFill="1" applyBorder="1" applyAlignment="1">
      <alignment horizontal="center" vertical="center"/>
    </xf>
    <xf numFmtId="9" fontId="6" fillId="3" borderId="23" xfId="0" applyNumberFormat="1" applyFont="1" applyFill="1" applyBorder="1" applyAlignment="1">
      <alignment horizontal="center" vertical="center"/>
    </xf>
    <xf numFmtId="3" fontId="6" fillId="3" borderId="22" xfId="0" applyNumberFormat="1" applyFont="1" applyFill="1" applyBorder="1" applyAlignment="1">
      <alignment horizontal="center" vertical="center"/>
    </xf>
    <xf numFmtId="9" fontId="6" fillId="3" borderId="23" xfId="2" applyFont="1" applyFill="1" applyBorder="1" applyAlignment="1">
      <alignment horizontal="center" vertical="center"/>
    </xf>
    <xf numFmtId="9" fontId="6" fillId="3" borderId="67" xfId="2" applyFont="1" applyFill="1" applyBorder="1" applyAlignment="1">
      <alignment horizontal="center" vertical="center"/>
    </xf>
    <xf numFmtId="9" fontId="6" fillId="3" borderId="2" xfId="2" applyFont="1" applyFill="1" applyBorder="1" applyAlignment="1">
      <alignment horizontal="center" vertical="center"/>
    </xf>
    <xf numFmtId="9" fontId="6" fillId="3" borderId="21" xfId="2" applyFont="1" applyFill="1" applyBorder="1" applyAlignment="1">
      <alignment horizontal="center" vertical="center"/>
    </xf>
    <xf numFmtId="3" fontId="16" fillId="0" borderId="75" xfId="0" applyNumberFormat="1" applyFont="1" applyBorder="1" applyAlignment="1">
      <alignment horizontal="center" vertical="center"/>
    </xf>
    <xf numFmtId="0" fontId="5" fillId="0" borderId="3" xfId="0" applyFont="1" applyBorder="1" applyAlignment="1">
      <alignment wrapText="1"/>
    </xf>
    <xf numFmtId="3" fontId="6" fillId="3" borderId="20" xfId="0" applyNumberFormat="1" applyFont="1" applyFill="1" applyBorder="1" applyAlignment="1">
      <alignment horizontal="center" vertical="center"/>
    </xf>
    <xf numFmtId="3" fontId="1" fillId="0" borderId="4" xfId="0" applyNumberFormat="1" applyFont="1" applyBorder="1" applyAlignment="1">
      <alignment horizontal="center" vertical="center"/>
    </xf>
    <xf numFmtId="3" fontId="1" fillId="0" borderId="19" xfId="0" applyNumberFormat="1" applyFont="1" applyBorder="1" applyAlignment="1">
      <alignment horizontal="center" vertical="center"/>
    </xf>
    <xf numFmtId="3" fontId="1" fillId="0" borderId="12" xfId="0" applyNumberFormat="1" applyFont="1" applyBorder="1" applyAlignment="1">
      <alignment horizontal="center" vertical="center"/>
    </xf>
    <xf numFmtId="0" fontId="1" fillId="0" borderId="90" xfId="0" applyFont="1" applyBorder="1" applyAlignment="1">
      <alignment vertical="center" wrapText="1"/>
    </xf>
    <xf numFmtId="0" fontId="1" fillId="0" borderId="74" xfId="0" applyFont="1" applyBorder="1" applyAlignment="1">
      <alignment vertical="center" wrapText="1"/>
    </xf>
    <xf numFmtId="0" fontId="8" fillId="0" borderId="62" xfId="0" applyFont="1" applyBorder="1" applyAlignment="1">
      <alignment vertical="center" wrapText="1"/>
    </xf>
    <xf numFmtId="0" fontId="8" fillId="0" borderId="78" xfId="0" applyFont="1" applyBorder="1" applyAlignment="1">
      <alignment vertical="center" wrapText="1"/>
    </xf>
    <xf numFmtId="0" fontId="8" fillId="0" borderId="62" xfId="0" quotePrefix="1" applyFont="1" applyBorder="1" applyAlignment="1">
      <alignment vertical="center" wrapText="1"/>
    </xf>
    <xf numFmtId="0" fontId="8" fillId="0" borderId="62" xfId="0" quotePrefix="1" applyFont="1" applyFill="1" applyBorder="1" applyAlignment="1">
      <alignment vertical="center" wrapText="1"/>
    </xf>
    <xf numFmtId="0" fontId="8" fillId="0" borderId="78" xfId="0" quotePrefix="1" applyFont="1" applyBorder="1" applyAlignment="1">
      <alignment vertical="center" wrapText="1"/>
    </xf>
    <xf numFmtId="0" fontId="8" fillId="0" borderId="56" xfId="0" applyFont="1" applyBorder="1" applyAlignment="1">
      <alignment vertical="center" wrapText="1"/>
    </xf>
    <xf numFmtId="0" fontId="8" fillId="0" borderId="78" xfId="0" quotePrefix="1" applyFont="1" applyFill="1" applyBorder="1" applyAlignment="1">
      <alignment vertical="center" wrapText="1"/>
    </xf>
    <xf numFmtId="9" fontId="16" fillId="0" borderId="19" xfId="2" applyFont="1" applyBorder="1" applyAlignment="1">
      <alignment horizontal="center" vertical="center"/>
    </xf>
    <xf numFmtId="9" fontId="6" fillId="3" borderId="19" xfId="2" applyFont="1" applyFill="1" applyBorder="1" applyAlignment="1">
      <alignment horizontal="center" vertical="center"/>
    </xf>
    <xf numFmtId="9" fontId="6" fillId="3" borderId="20" xfId="2" applyFont="1" applyFill="1" applyBorder="1" applyAlignment="1">
      <alignment horizontal="center" vertical="center"/>
    </xf>
    <xf numFmtId="9" fontId="6" fillId="3" borderId="21" xfId="0" applyNumberFormat="1" applyFont="1" applyFill="1" applyBorder="1" applyAlignment="1">
      <alignment horizontal="center" vertical="center"/>
    </xf>
    <xf numFmtId="9" fontId="6" fillId="3" borderId="76" xfId="2" applyFont="1" applyFill="1" applyBorder="1" applyAlignment="1">
      <alignment horizontal="center" vertical="center"/>
    </xf>
    <xf numFmtId="9" fontId="6" fillId="3" borderId="85" xfId="2" applyFont="1" applyFill="1" applyBorder="1" applyAlignment="1">
      <alignment horizontal="center" vertical="center"/>
    </xf>
    <xf numFmtId="9" fontId="1" fillId="0" borderId="19" xfId="2" applyFont="1" applyBorder="1" applyAlignment="1">
      <alignment horizontal="center" wrapText="1"/>
    </xf>
    <xf numFmtId="9" fontId="1" fillId="0" borderId="2" xfId="2" applyFont="1" applyBorder="1" applyAlignment="1">
      <alignment horizontal="center" wrapText="1"/>
    </xf>
    <xf numFmtId="9" fontId="1" fillId="0" borderId="76" xfId="2" applyFont="1" applyBorder="1" applyAlignment="1">
      <alignment horizontal="center" wrapText="1"/>
    </xf>
    <xf numFmtId="0" fontId="5" fillId="3" borderId="17" xfId="0" applyFont="1" applyFill="1" applyBorder="1" applyAlignment="1">
      <alignment horizontal="center" vertical="center"/>
    </xf>
    <xf numFmtId="0" fontId="0" fillId="0" borderId="16" xfId="0" applyFont="1" applyBorder="1" applyAlignment="1">
      <alignment horizontal="left" vertical="center" wrapText="1"/>
    </xf>
    <xf numFmtId="0" fontId="5" fillId="0" borderId="0" xfId="0" applyFont="1" applyBorder="1" applyAlignment="1">
      <alignment horizontal="center" vertical="center"/>
    </xf>
    <xf numFmtId="3" fontId="5" fillId="3" borderId="17" xfId="0" applyNumberFormat="1" applyFont="1" applyFill="1" applyBorder="1" applyAlignment="1">
      <alignment horizontal="center" vertical="center"/>
    </xf>
    <xf numFmtId="0" fontId="11" fillId="3" borderId="66" xfId="0" applyFont="1" applyFill="1" applyBorder="1" applyAlignment="1">
      <alignment horizontal="left" vertical="center" wrapText="1"/>
    </xf>
    <xf numFmtId="3" fontId="5" fillId="3" borderId="18" xfId="0" applyNumberFormat="1" applyFont="1" applyFill="1" applyBorder="1" applyAlignment="1">
      <alignment horizontal="center" vertical="center"/>
    </xf>
    <xf numFmtId="3" fontId="45" fillId="3" borderId="67" xfId="0" applyNumberFormat="1" applyFont="1" applyFill="1" applyBorder="1" applyAlignment="1">
      <alignment horizontal="center" vertical="center"/>
    </xf>
    <xf numFmtId="0" fontId="11" fillId="3" borderId="12" xfId="0" quotePrefix="1" applyFont="1" applyFill="1" applyBorder="1" applyAlignment="1">
      <alignment horizontal="left" vertical="center" wrapText="1"/>
    </xf>
    <xf numFmtId="3" fontId="5" fillId="3" borderId="6" xfId="0" applyNumberFormat="1" applyFont="1" applyFill="1" applyBorder="1" applyAlignment="1">
      <alignment horizontal="center" vertical="center"/>
    </xf>
    <xf numFmtId="0" fontId="45" fillId="3" borderId="12" xfId="0" applyFont="1" applyFill="1" applyBorder="1" applyAlignment="1">
      <alignment horizontal="center" vertical="center"/>
    </xf>
    <xf numFmtId="3" fontId="0" fillId="0" borderId="65" xfId="0" applyNumberFormat="1" applyFont="1" applyBorder="1" applyAlignment="1">
      <alignment horizontal="left" vertical="center"/>
    </xf>
    <xf numFmtId="3" fontId="0" fillId="0" borderId="16" xfId="0" applyNumberFormat="1" applyFont="1" applyBorder="1" applyAlignment="1">
      <alignment horizontal="left" vertical="center"/>
    </xf>
    <xf numFmtId="3" fontId="0" fillId="0" borderId="66" xfId="0" applyNumberFormat="1" applyFont="1" applyBorder="1" applyAlignment="1">
      <alignment horizontal="left" vertical="center" wrapText="1"/>
    </xf>
    <xf numFmtId="0" fontId="24" fillId="3" borderId="67" xfId="0" applyFont="1" applyFill="1" applyBorder="1" applyAlignment="1">
      <alignment horizontal="center" vertical="center"/>
    </xf>
    <xf numFmtId="0" fontId="30" fillId="0" borderId="92" xfId="0" applyFont="1" applyBorder="1" applyAlignment="1">
      <alignment horizontal="center" vertical="center"/>
    </xf>
    <xf numFmtId="0" fontId="3" fillId="0" borderId="0" xfId="0" applyFont="1" applyBorder="1" applyAlignment="1">
      <alignment horizontal="center" vertical="center"/>
    </xf>
    <xf numFmtId="3" fontId="24" fillId="3" borderId="89" xfId="0" applyNumberFormat="1" applyFont="1" applyFill="1" applyBorder="1" applyAlignment="1">
      <alignment horizontal="center" vertical="center"/>
    </xf>
    <xf numFmtId="3" fontId="6" fillId="3" borderId="88" xfId="0" applyNumberFormat="1" applyFont="1" applyFill="1" applyBorder="1" applyAlignment="1">
      <alignment horizontal="center" vertical="center"/>
    </xf>
    <xf numFmtId="9" fontId="6" fillId="3" borderId="69" xfId="2" applyFont="1" applyFill="1" applyBorder="1" applyAlignment="1">
      <alignment horizontal="center" vertical="center"/>
    </xf>
    <xf numFmtId="9" fontId="1" fillId="0" borderId="0" xfId="2" applyFont="1" applyBorder="1" applyAlignment="1">
      <alignment wrapText="1"/>
    </xf>
    <xf numFmtId="3" fontId="6" fillId="3" borderId="87" xfId="0" applyNumberFormat="1" applyFont="1" applyFill="1" applyBorder="1" applyAlignment="1">
      <alignment horizontal="center" vertical="center"/>
    </xf>
    <xf numFmtId="3" fontId="6" fillId="3" borderId="8" xfId="0" applyNumberFormat="1" applyFont="1" applyFill="1" applyBorder="1" applyAlignment="1">
      <alignment horizontal="center" vertical="center"/>
    </xf>
    <xf numFmtId="9" fontId="6" fillId="3" borderId="5" xfId="2" applyFont="1" applyFill="1" applyBorder="1" applyAlignment="1">
      <alignment horizontal="center" vertical="center"/>
    </xf>
    <xf numFmtId="3" fontId="6" fillId="3" borderId="68" xfId="0" applyNumberFormat="1" applyFont="1" applyFill="1" applyBorder="1" applyAlignment="1">
      <alignment horizontal="center" vertical="center"/>
    </xf>
    <xf numFmtId="0" fontId="0" fillId="0" borderId="0" xfId="0" applyAlignment="1">
      <alignment wrapText="1"/>
    </xf>
    <xf numFmtId="167" fontId="0" fillId="0" borderId="0" xfId="2" applyNumberFormat="1" applyFont="1"/>
    <xf numFmtId="167" fontId="37" fillId="4" borderId="11" xfId="0" applyNumberFormat="1" applyFont="1" applyFill="1" applyBorder="1" applyAlignment="1">
      <alignment horizontal="right"/>
    </xf>
    <xf numFmtId="167" fontId="37" fillId="4" borderId="1" xfId="0" applyNumberFormat="1" applyFont="1" applyFill="1" applyBorder="1" applyAlignment="1">
      <alignment horizontal="right"/>
    </xf>
    <xf numFmtId="0" fontId="0" fillId="0" borderId="8" xfId="0" applyBorder="1" applyAlignment="1">
      <alignment horizontal="right" vertical="center" wrapText="1"/>
    </xf>
    <xf numFmtId="167" fontId="0" fillId="0" borderId="95" xfId="0" applyNumberFormat="1" applyBorder="1" applyAlignment="1">
      <alignment horizontal="right"/>
    </xf>
    <xf numFmtId="166" fontId="18" fillId="4" borderId="5" xfId="0" applyNumberFormat="1" applyFont="1" applyFill="1" applyBorder="1" applyAlignment="1">
      <alignment horizontal="right"/>
    </xf>
    <xf numFmtId="166" fontId="18" fillId="4" borderId="96" xfId="0" applyNumberFormat="1" applyFont="1" applyFill="1" applyBorder="1" applyAlignment="1">
      <alignment vertical="center"/>
    </xf>
    <xf numFmtId="166" fontId="18" fillId="4" borderId="3" xfId="0" applyNumberFormat="1" applyFont="1" applyFill="1" applyBorder="1" applyAlignment="1">
      <alignment horizontal="right"/>
    </xf>
    <xf numFmtId="0" fontId="0" fillId="0" borderId="97" xfId="0" applyNumberFormat="1" applyBorder="1" applyAlignment="1">
      <alignment horizontal="right"/>
    </xf>
    <xf numFmtId="165" fontId="0" fillId="0" borderId="11" xfId="0" applyNumberFormat="1" applyBorder="1" applyAlignment="1"/>
    <xf numFmtId="165" fontId="0" fillId="0" borderId="7" xfId="0" applyNumberFormat="1" applyBorder="1"/>
    <xf numFmtId="165" fontId="0" fillId="0" borderId="97" xfId="0" applyNumberFormat="1" applyBorder="1" applyAlignment="1"/>
    <xf numFmtId="167" fontId="37" fillId="4" borderId="97" xfId="0" applyNumberFormat="1" applyFont="1" applyFill="1" applyBorder="1" applyAlignment="1">
      <alignment horizontal="right"/>
    </xf>
    <xf numFmtId="0" fontId="52" fillId="0" borderId="0" xfId="0" applyFont="1"/>
    <xf numFmtId="0" fontId="1" fillId="0" borderId="2" xfId="0" applyFont="1" applyBorder="1"/>
    <xf numFmtId="166" fontId="18" fillId="4" borderId="71" xfId="0" applyNumberFormat="1" applyFont="1" applyFill="1" applyBorder="1" applyAlignment="1">
      <alignment horizontal="right"/>
    </xf>
    <xf numFmtId="166" fontId="38" fillId="4" borderId="97" xfId="2" applyNumberFormat="1" applyFont="1" applyFill="1" applyBorder="1" applyAlignment="1">
      <alignment horizontal="right"/>
    </xf>
    <xf numFmtId="0" fontId="3" fillId="0" borderId="0" xfId="0" applyFont="1" applyAlignment="1">
      <alignment horizontal="center"/>
    </xf>
    <xf numFmtId="0" fontId="0" fillId="0" borderId="0" xfId="0" applyAlignment="1">
      <alignment horizontal="center"/>
    </xf>
    <xf numFmtId="0" fontId="3" fillId="0" borderId="0" xfId="0" applyFont="1"/>
    <xf numFmtId="0" fontId="3" fillId="0" borderId="64" xfId="0" applyFont="1" applyBorder="1" applyAlignment="1">
      <alignment wrapText="1"/>
    </xf>
    <xf numFmtId="0" fontId="3" fillId="0" borderId="99" xfId="0" applyFont="1" applyBorder="1" applyAlignment="1">
      <alignment horizontal="center" wrapText="1"/>
    </xf>
    <xf numFmtId="0" fontId="3" fillId="0" borderId="35" xfId="0" applyFont="1" applyBorder="1" applyAlignment="1">
      <alignment wrapText="1"/>
    </xf>
    <xf numFmtId="0" fontId="3" fillId="0" borderId="99" xfId="0" applyFont="1" applyBorder="1" applyAlignment="1">
      <alignment wrapText="1"/>
    </xf>
    <xf numFmtId="0" fontId="3" fillId="0" borderId="0" xfId="0" applyFont="1" applyAlignment="1">
      <alignment wrapText="1"/>
    </xf>
    <xf numFmtId="0" fontId="3" fillId="2" borderId="9" xfId="0" applyFont="1" applyFill="1" applyBorder="1" applyAlignment="1">
      <alignment horizontal="center"/>
    </xf>
    <xf numFmtId="0" fontId="3" fillId="2" borderId="6" xfId="0" applyFont="1" applyFill="1" applyBorder="1" applyAlignment="1">
      <alignment horizontal="center"/>
    </xf>
    <xf numFmtId="3" fontId="1" fillId="0" borderId="65" xfId="0" applyNumberFormat="1" applyFont="1" applyBorder="1" applyAlignment="1">
      <alignment horizontal="center" vertical="center"/>
    </xf>
    <xf numFmtId="3" fontId="1" fillId="0" borderId="15" xfId="0" applyNumberFormat="1" applyFont="1" applyBorder="1" applyAlignment="1">
      <alignment horizontal="center" vertical="center"/>
    </xf>
    <xf numFmtId="3" fontId="1" fillId="0" borderId="55" xfId="0" applyNumberFormat="1" applyFont="1" applyBorder="1" applyAlignment="1">
      <alignment horizontal="center" vertical="center"/>
    </xf>
    <xf numFmtId="0" fontId="3" fillId="2" borderId="4" xfId="0" applyFont="1" applyFill="1" applyBorder="1" applyAlignment="1">
      <alignment horizontal="center"/>
    </xf>
    <xf numFmtId="0" fontId="3" fillId="2" borderId="3" xfId="0" applyFont="1" applyFill="1" applyBorder="1" applyAlignment="1">
      <alignment horizontal="center"/>
    </xf>
    <xf numFmtId="3" fontId="1" fillId="0" borderId="17" xfId="0" applyNumberFormat="1" applyFont="1" applyBorder="1" applyAlignment="1">
      <alignment horizontal="center" vertical="center"/>
    </xf>
    <xf numFmtId="3" fontId="53" fillId="8" borderId="1" xfId="3" applyNumberFormat="1" applyBorder="1" applyAlignment="1">
      <alignment horizontal="center" vertical="center"/>
    </xf>
    <xf numFmtId="3" fontId="53" fillId="8" borderId="17" xfId="3" applyNumberFormat="1" applyBorder="1" applyAlignment="1">
      <alignment horizontal="center" vertical="center"/>
    </xf>
    <xf numFmtId="0" fontId="3" fillId="2" borderId="22" xfId="0" applyFont="1" applyFill="1" applyBorder="1" applyAlignment="1">
      <alignment horizontal="center"/>
    </xf>
    <xf numFmtId="0" fontId="3" fillId="2" borderId="23" xfId="0" applyFont="1" applyFill="1" applyBorder="1" applyAlignment="1">
      <alignment horizontal="center"/>
    </xf>
    <xf numFmtId="3" fontId="1" fillId="0" borderId="66" xfId="0" applyNumberFormat="1" applyFont="1" applyBorder="1" applyAlignment="1">
      <alignment horizontal="center" vertical="center"/>
    </xf>
    <xf numFmtId="3" fontId="1" fillId="0" borderId="18" xfId="0" applyNumberFormat="1" applyFont="1" applyBorder="1" applyAlignment="1">
      <alignment horizontal="center" vertical="center"/>
    </xf>
    <xf numFmtId="3" fontId="1" fillId="0" borderId="67" xfId="0" applyNumberFormat="1" applyFont="1" applyBorder="1" applyAlignment="1">
      <alignment horizontal="center" vertical="center"/>
    </xf>
    <xf numFmtId="0" fontId="54" fillId="2" borderId="0" xfId="0" applyFont="1" applyFill="1" applyAlignment="1">
      <alignment horizontal="left"/>
    </xf>
    <xf numFmtId="0" fontId="3" fillId="2" borderId="0" xfId="0" applyFont="1" applyFill="1" applyAlignment="1">
      <alignment horizontal="center"/>
    </xf>
    <xf numFmtId="0" fontId="54" fillId="0" borderId="0" xfId="0" applyFont="1" applyAlignment="1">
      <alignment horizontal="left"/>
    </xf>
    <xf numFmtId="0" fontId="3" fillId="2" borderId="21" xfId="0" applyFont="1" applyFill="1" applyBorder="1" applyAlignment="1">
      <alignment horizontal="center"/>
    </xf>
    <xf numFmtId="0" fontId="3" fillId="2" borderId="66" xfId="0" applyFont="1" applyFill="1" applyBorder="1" applyAlignment="1">
      <alignment horizontal="center"/>
    </xf>
    <xf numFmtId="3" fontId="1" fillId="0" borderId="70" xfId="0" applyNumberFormat="1" applyFont="1" applyBorder="1" applyAlignment="1">
      <alignment horizontal="center" vertical="center"/>
    </xf>
    <xf numFmtId="0" fontId="3" fillId="2" borderId="5" xfId="0" applyFont="1" applyFill="1" applyBorder="1" applyAlignment="1">
      <alignment horizontal="center"/>
    </xf>
    <xf numFmtId="3" fontId="1" fillId="0" borderId="68" xfId="0" applyNumberFormat="1" applyFont="1" applyBorder="1" applyAlignment="1">
      <alignment horizontal="center" vertical="center"/>
    </xf>
    <xf numFmtId="3" fontId="1" fillId="0" borderId="11" xfId="0" applyNumberFormat="1" applyFont="1" applyBorder="1" applyAlignment="1">
      <alignment horizontal="center" vertical="center"/>
    </xf>
    <xf numFmtId="3" fontId="1" fillId="0" borderId="69" xfId="0" applyNumberFormat="1" applyFont="1" applyBorder="1" applyAlignment="1">
      <alignment horizontal="center" vertical="center"/>
    </xf>
    <xf numFmtId="3" fontId="0" fillId="0" borderId="0" xfId="0" applyNumberFormat="1" applyAlignment="1">
      <alignment horizontal="center"/>
    </xf>
    <xf numFmtId="3" fontId="1" fillId="0" borderId="2" xfId="0" applyNumberFormat="1" applyFont="1" applyBorder="1" applyAlignment="1">
      <alignment horizontal="center" vertical="center" wrapText="1"/>
    </xf>
    <xf numFmtId="3" fontId="6" fillId="3" borderId="21" xfId="0" applyNumberFormat="1" applyFont="1" applyFill="1" applyBorder="1" applyAlignment="1">
      <alignment horizontal="center" vertical="center" wrapText="1"/>
    </xf>
    <xf numFmtId="0" fontId="0" fillId="0" borderId="77" xfId="0" applyBorder="1" applyAlignment="1">
      <alignment horizontal="center" vertical="center" wrapText="1"/>
    </xf>
    <xf numFmtId="169" fontId="1" fillId="0" borderId="16" xfId="5" applyNumberFormat="1" applyFont="1" applyBorder="1" applyAlignment="1">
      <alignment horizontal="left" wrapText="1" indent="2"/>
    </xf>
    <xf numFmtId="0" fontId="5" fillId="0" borderId="12" xfId="5" applyNumberFormat="1" applyFont="1" applyBorder="1" applyAlignment="1">
      <alignment horizontal="center" vertical="center"/>
    </xf>
    <xf numFmtId="0" fontId="5" fillId="0" borderId="6" xfId="5" applyNumberFormat="1" applyFont="1" applyBorder="1" applyAlignment="1">
      <alignment horizontal="center" vertical="center"/>
    </xf>
    <xf numFmtId="0" fontId="5" fillId="0" borderId="10" xfId="5" applyNumberFormat="1" applyFont="1" applyBorder="1" applyAlignment="1">
      <alignment horizontal="center" vertical="center"/>
    </xf>
    <xf numFmtId="0" fontId="5" fillId="0" borderId="2" xfId="5" applyNumberFormat="1" applyFont="1" applyBorder="1" applyAlignment="1">
      <alignment horizontal="center" vertical="center"/>
    </xf>
    <xf numFmtId="0" fontId="5" fillId="0" borderId="3" xfId="5" applyNumberFormat="1" applyFont="1" applyBorder="1" applyAlignment="1">
      <alignment horizontal="center" vertical="center"/>
    </xf>
    <xf numFmtId="0" fontId="5" fillId="0" borderId="1" xfId="5" applyNumberFormat="1" applyFont="1" applyBorder="1" applyAlignment="1">
      <alignment horizontal="center" vertical="center"/>
    </xf>
    <xf numFmtId="0" fontId="5" fillId="0" borderId="0" xfId="5" applyNumberFormat="1" applyFont="1" applyAlignment="1">
      <alignment horizontal="center" vertical="center"/>
    </xf>
    <xf numFmtId="0" fontId="5" fillId="0" borderId="0" xfId="5" applyNumberFormat="1" applyFont="1" applyBorder="1" applyAlignment="1">
      <alignment horizontal="center" vertical="center"/>
    </xf>
    <xf numFmtId="0" fontId="5" fillId="0" borderId="38" xfId="5" applyNumberFormat="1" applyFont="1" applyBorder="1" applyAlignment="1">
      <alignment horizontal="center" vertical="center"/>
    </xf>
    <xf numFmtId="0" fontId="50" fillId="0" borderId="4" xfId="5" applyNumberFormat="1" applyFont="1" applyBorder="1" applyAlignment="1">
      <alignment horizontal="center" vertical="center"/>
    </xf>
    <xf numFmtId="0" fontId="50" fillId="0" borderId="1" xfId="5" applyNumberFormat="1" applyFont="1" applyBorder="1" applyAlignment="1">
      <alignment horizontal="center" vertical="center"/>
    </xf>
    <xf numFmtId="169" fontId="1" fillId="0" borderId="2" xfId="5" applyNumberFormat="1" applyFont="1" applyBorder="1" applyAlignment="1">
      <alignment horizontal="left" wrapText="1" indent="2"/>
    </xf>
    <xf numFmtId="169" fontId="1" fillId="0" borderId="17" xfId="5" applyNumberFormat="1" applyFont="1" applyBorder="1" applyAlignment="1">
      <alignment horizontal="center" vertical="center" wrapText="1"/>
    </xf>
    <xf numFmtId="169" fontId="1" fillId="0" borderId="2" xfId="5" applyNumberFormat="1" applyFont="1" applyBorder="1" applyAlignment="1">
      <alignment horizontal="center" vertical="center" wrapText="1"/>
    </xf>
    <xf numFmtId="9" fontId="1" fillId="0" borderId="1" xfId="2" applyFont="1" applyBorder="1" applyAlignment="1">
      <alignment horizontal="center" vertical="center" wrapText="1"/>
    </xf>
    <xf numFmtId="9" fontId="1" fillId="0" borderId="17" xfId="2" applyFont="1" applyBorder="1" applyAlignment="1">
      <alignment horizontal="center" vertical="center" wrapText="1"/>
    </xf>
    <xf numFmtId="169" fontId="1" fillId="0" borderId="70" xfId="5" applyNumberFormat="1" applyFont="1" applyBorder="1" applyAlignment="1">
      <alignment horizontal="center" vertical="center" wrapText="1"/>
    </xf>
    <xf numFmtId="169" fontId="1" fillId="0" borderId="69" xfId="5" applyNumberFormat="1" applyFont="1" applyBorder="1" applyAlignment="1">
      <alignment horizontal="center" vertical="center" wrapText="1"/>
    </xf>
    <xf numFmtId="3" fontId="1" fillId="0" borderId="16" xfId="0" applyNumberFormat="1" applyFont="1" applyBorder="1" applyAlignment="1">
      <alignment horizontal="center" vertical="center" wrapText="1"/>
    </xf>
    <xf numFmtId="0" fontId="1" fillId="0" borderId="17" xfId="0" applyFont="1" applyBorder="1" applyAlignment="1">
      <alignment wrapText="1"/>
    </xf>
    <xf numFmtId="0" fontId="1" fillId="0" borderId="70" xfId="0" applyFont="1" applyBorder="1" applyAlignment="1">
      <alignment wrapText="1"/>
    </xf>
    <xf numFmtId="9" fontId="6" fillId="3" borderId="75" xfId="2" applyFont="1" applyFill="1" applyBorder="1" applyAlignment="1">
      <alignment horizontal="center" vertical="center"/>
    </xf>
    <xf numFmtId="3" fontId="1" fillId="0" borderId="75" xfId="0" applyNumberFormat="1" applyFont="1" applyBorder="1" applyAlignment="1">
      <alignment horizontal="center" vertical="center"/>
    </xf>
    <xf numFmtId="0" fontId="0" fillId="0" borderId="0" xfId="0" applyAlignment="1">
      <alignment horizontal="left"/>
    </xf>
    <xf numFmtId="0" fontId="0" fillId="0" borderId="0" xfId="0" applyNumberFormat="1"/>
    <xf numFmtId="3" fontId="45" fillId="3" borderId="24" xfId="0" applyNumberFormat="1" applyFont="1" applyFill="1" applyBorder="1"/>
    <xf numFmtId="3" fontId="5" fillId="6" borderId="38" xfId="0" applyNumberFormat="1" applyFont="1" applyFill="1" applyBorder="1"/>
    <xf numFmtId="3" fontId="5" fillId="0" borderId="10" xfId="0" applyNumberFormat="1" applyFont="1" applyBorder="1" applyAlignment="1">
      <alignment horizontal="center" vertical="center"/>
    </xf>
    <xf numFmtId="0" fontId="30" fillId="0" borderId="22" xfId="0" applyFont="1" applyBorder="1" applyAlignment="1">
      <alignment horizontal="center" vertical="center"/>
    </xf>
    <xf numFmtId="3" fontId="5" fillId="0" borderId="18" xfId="0" applyNumberFormat="1" applyFont="1" applyBorder="1" applyAlignment="1">
      <alignment horizontal="center" vertical="center"/>
    </xf>
    <xf numFmtId="3" fontId="5" fillId="3" borderId="23" xfId="0" applyNumberFormat="1" applyFont="1" applyFill="1" applyBorder="1" applyAlignment="1">
      <alignment horizontal="center" vertical="center"/>
    </xf>
    <xf numFmtId="0" fontId="0" fillId="0" borderId="86" xfId="0" applyBorder="1"/>
    <xf numFmtId="0" fontId="5" fillId="0" borderId="95" xfId="0" applyFont="1" applyBorder="1" applyAlignment="1">
      <alignment wrapText="1"/>
    </xf>
    <xf numFmtId="3" fontId="24" fillId="3" borderId="38" xfId="0" applyNumberFormat="1" applyFont="1" applyFill="1" applyBorder="1"/>
    <xf numFmtId="0" fontId="5" fillId="0" borderId="11" xfId="0" applyFont="1" applyBorder="1" applyAlignment="1">
      <alignment wrapText="1"/>
    </xf>
    <xf numFmtId="3" fontId="5" fillId="0" borderId="11" xfId="0" applyNumberFormat="1" applyFont="1" applyBorder="1"/>
    <xf numFmtId="3" fontId="24" fillId="3" borderId="1" xfId="0" applyNumberFormat="1" applyFont="1" applyFill="1" applyBorder="1"/>
    <xf numFmtId="3" fontId="24" fillId="3" borderId="24" xfId="0" applyNumberFormat="1" applyFont="1" applyFill="1" applyBorder="1" applyAlignment="1">
      <alignment horizontal="center" vertical="center"/>
    </xf>
    <xf numFmtId="3" fontId="45" fillId="3" borderId="32" xfId="0" applyNumberFormat="1" applyFont="1" applyFill="1" applyBorder="1" applyAlignment="1">
      <alignment horizontal="center" vertical="center"/>
    </xf>
    <xf numFmtId="0" fontId="3" fillId="0" borderId="26" xfId="0" applyFont="1" applyBorder="1" applyAlignment="1">
      <alignment horizontal="center" vertical="center"/>
    </xf>
    <xf numFmtId="0" fontId="8" fillId="0" borderId="3" xfId="1" applyFont="1" applyFill="1" applyBorder="1" applyAlignment="1">
      <alignment horizontal="center" vertical="center"/>
    </xf>
    <xf numFmtId="0" fontId="1" fillId="0" borderId="3" xfId="1" applyFont="1" applyFill="1" applyBorder="1" applyAlignment="1">
      <alignment horizontal="center" vertical="center"/>
    </xf>
    <xf numFmtId="0" fontId="3" fillId="0" borderId="15" xfId="0" applyFont="1" applyBorder="1" applyAlignment="1">
      <alignment horizontal="center" vertical="center"/>
    </xf>
    <xf numFmtId="0" fontId="60" fillId="0" borderId="3" xfId="1" applyFont="1" applyFill="1" applyBorder="1" applyAlignment="1">
      <alignment horizontal="center" vertical="center"/>
    </xf>
    <xf numFmtId="0" fontId="8" fillId="0" borderId="1" xfId="1" applyFont="1" applyFill="1" applyBorder="1" applyAlignment="1">
      <alignment horizontal="center" vertical="center"/>
    </xf>
    <xf numFmtId="0" fontId="8" fillId="0" borderId="2" xfId="1" applyFont="1" applyFill="1" applyBorder="1" applyAlignment="1">
      <alignment horizontal="center" vertical="center"/>
    </xf>
    <xf numFmtId="1" fontId="8" fillId="0" borderId="98" xfId="1" applyNumberFormat="1" applyFont="1" applyFill="1" applyBorder="1" applyAlignment="1">
      <alignment horizontal="center" vertical="center"/>
    </xf>
    <xf numFmtId="1" fontId="8" fillId="0" borderId="101" xfId="1" applyNumberFormat="1" applyFont="1" applyFill="1" applyBorder="1" applyAlignment="1">
      <alignment horizontal="center" vertical="center"/>
    </xf>
    <xf numFmtId="1" fontId="8" fillId="0" borderId="102" xfId="1" applyNumberFormat="1" applyFont="1" applyFill="1" applyBorder="1" applyAlignment="1">
      <alignment horizontal="center" vertical="center"/>
    </xf>
    <xf numFmtId="1" fontId="8" fillId="0" borderId="103" xfId="1" applyNumberFormat="1" applyFont="1" applyFill="1" applyBorder="1" applyAlignment="1">
      <alignment horizontal="center" vertical="center"/>
    </xf>
    <xf numFmtId="1" fontId="8" fillId="0" borderId="59" xfId="1" applyNumberFormat="1" applyFont="1" applyFill="1" applyBorder="1" applyAlignment="1">
      <alignment horizontal="center" vertical="center"/>
    </xf>
    <xf numFmtId="1" fontId="8" fillId="0" borderId="4" xfId="1" applyNumberFormat="1" applyFont="1" applyFill="1" applyBorder="1" applyAlignment="1">
      <alignment horizontal="center" vertical="center"/>
    </xf>
    <xf numFmtId="0" fontId="3" fillId="0" borderId="100" xfId="0" applyFont="1" applyBorder="1" applyAlignment="1">
      <alignment horizontal="center" vertical="center"/>
    </xf>
    <xf numFmtId="1" fontId="8" fillId="0" borderId="17" xfId="1" applyNumberFormat="1" applyFont="1" applyFill="1" applyBorder="1" applyAlignment="1">
      <alignment horizontal="center" vertical="center"/>
    </xf>
    <xf numFmtId="1" fontId="8" fillId="0" borderId="99" xfId="1" applyNumberFormat="1" applyFont="1" applyFill="1" applyBorder="1" applyAlignment="1">
      <alignment horizontal="center" vertical="center"/>
    </xf>
    <xf numFmtId="1" fontId="8" fillId="0" borderId="55" xfId="1" applyNumberFormat="1" applyFont="1" applyFill="1" applyBorder="1" applyAlignment="1">
      <alignment horizontal="center" vertical="center"/>
    </xf>
    <xf numFmtId="1" fontId="8" fillId="0" borderId="67" xfId="1" applyNumberFormat="1" applyFont="1" applyFill="1" applyBorder="1" applyAlignment="1">
      <alignment horizontal="center" vertical="center"/>
    </xf>
    <xf numFmtId="3" fontId="1" fillId="0" borderId="19" xfId="0" applyNumberFormat="1" applyFont="1" applyBorder="1" applyAlignment="1">
      <alignment horizontal="center" vertical="center" wrapText="1"/>
    </xf>
    <xf numFmtId="9" fontId="6" fillId="3" borderId="76" xfId="2" applyFont="1" applyFill="1" applyBorder="1" applyAlignment="1">
      <alignment horizontal="center" vertical="center" wrapText="1"/>
    </xf>
    <xf numFmtId="3" fontId="6" fillId="3" borderId="76" xfId="0" applyNumberFormat="1" applyFont="1" applyFill="1" applyBorder="1" applyAlignment="1">
      <alignment horizontal="center" vertical="center" wrapText="1"/>
    </xf>
    <xf numFmtId="9" fontId="6" fillId="3" borderId="1" xfId="2" applyFont="1" applyFill="1" applyBorder="1" applyAlignment="1">
      <alignment horizontal="center" vertical="center" wrapText="1"/>
    </xf>
    <xf numFmtId="9" fontId="6" fillId="3" borderId="2" xfId="2" applyFont="1" applyFill="1" applyBorder="1" applyAlignment="1">
      <alignment horizontal="center" vertical="center" wrapText="1"/>
    </xf>
    <xf numFmtId="3" fontId="6" fillId="3" borderId="3" xfId="0" applyNumberFormat="1" applyFont="1" applyFill="1" applyBorder="1" applyAlignment="1">
      <alignment horizontal="center" vertical="center" wrapText="1"/>
    </xf>
    <xf numFmtId="3" fontId="6" fillId="3" borderId="75" xfId="0" applyNumberFormat="1" applyFont="1" applyFill="1" applyBorder="1" applyAlignment="1">
      <alignment horizontal="center" vertical="center" wrapText="1"/>
    </xf>
    <xf numFmtId="9" fontId="6" fillId="3" borderId="76" xfId="2" applyNumberFormat="1" applyFont="1" applyFill="1" applyBorder="1" applyAlignment="1">
      <alignment horizontal="center" vertical="center" wrapText="1"/>
    </xf>
    <xf numFmtId="9" fontId="8" fillId="3" borderId="33" xfId="0" applyNumberFormat="1" applyFont="1" applyFill="1" applyBorder="1" applyAlignment="1">
      <alignment horizontal="center" vertical="center" wrapText="1"/>
    </xf>
    <xf numFmtId="9" fontId="8" fillId="3" borderId="83" xfId="0" applyNumberFormat="1" applyFont="1" applyFill="1" applyBorder="1" applyAlignment="1">
      <alignment horizontal="center" vertical="center" wrapText="1"/>
    </xf>
    <xf numFmtId="3" fontId="6" fillId="3" borderId="7" xfId="0" applyNumberFormat="1" applyFont="1" applyFill="1" applyBorder="1" applyAlignment="1">
      <alignment horizontal="center" vertical="center"/>
    </xf>
    <xf numFmtId="9" fontId="6" fillId="3" borderId="7" xfId="2" applyFont="1" applyFill="1" applyBorder="1" applyAlignment="1">
      <alignment horizontal="center" vertical="center"/>
    </xf>
    <xf numFmtId="9" fontId="6" fillId="3" borderId="18" xfId="2" applyFont="1" applyFill="1" applyBorder="1" applyAlignment="1">
      <alignment horizontal="center" vertical="center"/>
    </xf>
    <xf numFmtId="0" fontId="35" fillId="0" borderId="0" xfId="0" applyFont="1" applyAlignment="1"/>
    <xf numFmtId="0" fontId="11" fillId="0" borderId="104" xfId="0" applyFont="1" applyBorder="1" applyAlignment="1">
      <alignment horizontal="right" vertical="center" wrapText="1"/>
    </xf>
    <xf numFmtId="167" fontId="0" fillId="0" borderId="72" xfId="0" applyNumberFormat="1" applyBorder="1" applyAlignment="1">
      <alignment horizontal="right"/>
    </xf>
    <xf numFmtId="167" fontId="37" fillId="4" borderId="72" xfId="0" applyNumberFormat="1" applyFont="1" applyFill="1" applyBorder="1" applyAlignment="1">
      <alignment horizontal="right"/>
    </xf>
    <xf numFmtId="166" fontId="0" fillId="4" borderId="72" xfId="2" applyNumberFormat="1" applyFont="1" applyFill="1" applyBorder="1" applyAlignment="1">
      <alignment horizontal="right"/>
    </xf>
    <xf numFmtId="165" fontId="0" fillId="0" borderId="4" xfId="0" applyNumberFormat="1" applyBorder="1" applyAlignment="1"/>
    <xf numFmtId="166" fontId="37" fillId="4" borderId="11" xfId="2" applyNumberFormat="1" applyFont="1" applyFill="1" applyBorder="1" applyAlignment="1">
      <alignment horizontal="right"/>
    </xf>
    <xf numFmtId="167" fontId="37" fillId="4" borderId="106" xfId="0" applyNumberFormat="1" applyFont="1" applyFill="1" applyBorder="1" applyAlignment="1">
      <alignment horizontal="right"/>
    </xf>
    <xf numFmtId="166" fontId="37" fillId="4" borderId="106" xfId="2" applyNumberFormat="1" applyFont="1" applyFill="1" applyBorder="1" applyAlignment="1">
      <alignment horizontal="right"/>
    </xf>
    <xf numFmtId="166" fontId="37" fillId="4" borderId="1" xfId="2" applyNumberFormat="1" applyFont="1" applyFill="1" applyBorder="1" applyAlignment="1">
      <alignment horizontal="right"/>
    </xf>
    <xf numFmtId="166" fontId="18" fillId="4" borderId="105" xfId="0" applyNumberFormat="1" applyFont="1" applyFill="1" applyBorder="1" applyAlignment="1">
      <alignment vertical="center"/>
    </xf>
    <xf numFmtId="166" fontId="18" fillId="4" borderId="10" xfId="0" applyNumberFormat="1" applyFont="1" applyFill="1" applyBorder="1" applyAlignment="1"/>
    <xf numFmtId="0" fontId="0" fillId="0" borderId="38" xfId="0" applyBorder="1"/>
    <xf numFmtId="166" fontId="18" fillId="4" borderId="1" xfId="0" applyNumberFormat="1" applyFont="1" applyFill="1" applyBorder="1" applyAlignment="1">
      <alignment horizontal="right"/>
    </xf>
    <xf numFmtId="166" fontId="18" fillId="4" borderId="10" xfId="0" applyNumberFormat="1" applyFont="1" applyFill="1" applyBorder="1" applyAlignment="1">
      <alignment horizontal="right"/>
    </xf>
    <xf numFmtId="166" fontId="18" fillId="4" borderId="107" xfId="0" applyNumberFormat="1" applyFont="1" applyFill="1" applyBorder="1" applyAlignment="1">
      <alignment vertical="center"/>
    </xf>
    <xf numFmtId="166" fontId="37" fillId="4" borderId="108" xfId="2" applyNumberFormat="1" applyFont="1" applyFill="1" applyBorder="1" applyAlignment="1">
      <alignment horizontal="right"/>
    </xf>
    <xf numFmtId="167" fontId="0" fillId="0" borderId="11" xfId="0" applyNumberFormat="1" applyBorder="1" applyAlignment="1">
      <alignment horizontal="right"/>
    </xf>
    <xf numFmtId="166" fontId="18" fillId="4" borderId="95" xfId="0" applyNumberFormat="1" applyFont="1" applyFill="1" applyBorder="1" applyAlignment="1">
      <alignment horizontal="right"/>
    </xf>
    <xf numFmtId="0" fontId="37" fillId="0" borderId="8" xfId="0" applyFont="1" applyBorder="1" applyAlignment="1">
      <alignment horizontal="right" vertical="center"/>
    </xf>
    <xf numFmtId="0" fontId="36" fillId="5" borderId="110" xfId="0" applyFont="1" applyFill="1" applyBorder="1" applyAlignment="1">
      <alignment vertical="center"/>
    </xf>
    <xf numFmtId="0" fontId="32" fillId="5" borderId="110" xfId="0" applyFont="1" applyFill="1" applyBorder="1" applyAlignment="1">
      <alignment horizontal="center" vertical="center" wrapText="1"/>
    </xf>
    <xf numFmtId="10" fontId="32" fillId="5" borderId="110" xfId="2" applyNumberFormat="1" applyFont="1" applyFill="1" applyBorder="1" applyAlignment="1">
      <alignment horizontal="center" vertical="center" wrapText="1"/>
    </xf>
    <xf numFmtId="166" fontId="18" fillId="4" borderId="111" xfId="0" applyNumberFormat="1" applyFont="1" applyFill="1" applyBorder="1" applyAlignment="1">
      <alignment vertical="center"/>
    </xf>
    <xf numFmtId="166" fontId="18" fillId="4" borderId="18" xfId="0" applyNumberFormat="1" applyFont="1" applyFill="1" applyBorder="1" applyAlignment="1"/>
    <xf numFmtId="0" fontId="0" fillId="0" borderId="0" xfId="0" applyBorder="1"/>
    <xf numFmtId="0" fontId="1" fillId="0" borderId="35" xfId="0" applyFont="1" applyBorder="1"/>
    <xf numFmtId="0" fontId="1" fillId="0" borderId="14" xfId="0" applyFont="1" applyBorder="1"/>
    <xf numFmtId="0" fontId="6" fillId="3" borderId="66" xfId="2" applyNumberFormat="1" applyFont="1" applyFill="1" applyBorder="1" applyAlignment="1">
      <alignment horizontal="center" vertical="center"/>
    </xf>
    <xf numFmtId="9" fontId="6" fillId="3" borderId="67" xfId="2" applyFont="1" applyFill="1" applyBorder="1" applyAlignment="1">
      <alignment horizontal="center" vertical="center" wrapText="1"/>
    </xf>
    <xf numFmtId="1" fontId="31" fillId="5" borderId="1" xfId="2" applyNumberFormat="1" applyFont="1" applyFill="1" applyBorder="1" applyAlignment="1">
      <alignment horizontal="center" vertical="center" wrapText="1"/>
    </xf>
    <xf numFmtId="3" fontId="6" fillId="0" borderId="0" xfId="0" quotePrefix="1" applyNumberFormat="1" applyFont="1" applyFill="1" applyBorder="1" applyAlignment="1">
      <alignment horizontal="center" vertical="center"/>
    </xf>
    <xf numFmtId="9" fontId="1" fillId="0" borderId="2" xfId="2" applyFont="1" applyBorder="1" applyAlignment="1">
      <alignment horizontal="center" vertical="center"/>
    </xf>
    <xf numFmtId="0" fontId="1" fillId="0" borderId="51" xfId="0" applyFont="1" applyBorder="1"/>
    <xf numFmtId="9" fontId="1" fillId="0" borderId="0" xfId="2" applyFont="1" applyBorder="1"/>
    <xf numFmtId="1" fontId="8" fillId="3" borderId="67" xfId="0" applyNumberFormat="1" applyFont="1" applyFill="1" applyBorder="1" applyAlignment="1">
      <alignment horizontal="center" vertical="center" wrapText="1"/>
    </xf>
    <xf numFmtId="1" fontId="4" fillId="0" borderId="0" xfId="2" applyNumberFormat="1" applyFont="1" applyBorder="1" applyAlignment="1">
      <alignment wrapText="1"/>
    </xf>
    <xf numFmtId="165" fontId="0" fillId="0" borderId="0" xfId="2" applyNumberFormat="1" applyFont="1"/>
    <xf numFmtId="9" fontId="8" fillId="3" borderId="18" xfId="0" applyNumberFormat="1" applyFont="1" applyFill="1" applyBorder="1" applyAlignment="1">
      <alignment horizontal="center" vertical="center" wrapText="1"/>
    </xf>
    <xf numFmtId="0" fontId="59" fillId="0" borderId="0" xfId="0" applyFont="1" applyBorder="1"/>
    <xf numFmtId="10" fontId="4" fillId="0" borderId="0" xfId="2" applyNumberFormat="1" applyFont="1" applyBorder="1" applyAlignment="1">
      <alignment wrapText="1"/>
    </xf>
    <xf numFmtId="9" fontId="1" fillId="0" borderId="4" xfId="2" applyFont="1" applyBorder="1" applyAlignment="1">
      <alignment horizontal="center" vertical="center" wrapText="1"/>
    </xf>
    <xf numFmtId="9" fontId="1" fillId="0" borderId="70" xfId="2" applyFont="1" applyBorder="1" applyAlignment="1">
      <alignment horizontal="center" vertical="center" wrapText="1"/>
    </xf>
    <xf numFmtId="3" fontId="1" fillId="0" borderId="73" xfId="0" applyNumberFormat="1" applyFont="1" applyBorder="1" applyAlignment="1">
      <alignment horizontal="center" vertical="center" wrapText="1"/>
    </xf>
    <xf numFmtId="3" fontId="1" fillId="0" borderId="9" xfId="0" applyNumberFormat="1" applyFont="1" applyBorder="1" applyAlignment="1">
      <alignment horizontal="center" vertical="center" wrapText="1"/>
    </xf>
    <xf numFmtId="3" fontId="1" fillId="0" borderId="70" xfId="0" applyNumberFormat="1" applyFont="1" applyBorder="1" applyAlignment="1">
      <alignment horizontal="center" vertical="center" wrapText="1"/>
    </xf>
    <xf numFmtId="170" fontId="4" fillId="0" borderId="0" xfId="0" applyNumberFormat="1" applyFont="1" applyBorder="1" applyAlignment="1">
      <alignment wrapText="1"/>
    </xf>
    <xf numFmtId="9" fontId="1" fillId="0" borderId="17" xfId="2" applyNumberFormat="1" applyFont="1" applyBorder="1" applyAlignment="1">
      <alignment horizontal="center" vertical="center" wrapText="1"/>
    </xf>
    <xf numFmtId="2" fontId="1" fillId="0" borderId="0" xfId="2" applyNumberFormat="1" applyFont="1" applyBorder="1" applyAlignment="1">
      <alignment wrapText="1"/>
    </xf>
    <xf numFmtId="9" fontId="4" fillId="0" borderId="0" xfId="2" applyFont="1" applyBorder="1" applyAlignment="1">
      <alignment wrapText="1"/>
    </xf>
    <xf numFmtId="0" fontId="18" fillId="0" borderId="2" xfId="0" applyFont="1" applyBorder="1" applyAlignment="1">
      <alignment horizontal="left" wrapText="1"/>
    </xf>
    <xf numFmtId="0" fontId="11" fillId="0" borderId="47" xfId="0" applyFont="1" applyBorder="1" applyAlignment="1">
      <alignment vertical="center"/>
    </xf>
    <xf numFmtId="0" fontId="35" fillId="0" borderId="13" xfId="0" applyFont="1" applyBorder="1" applyAlignment="1">
      <alignment horizontal="center"/>
    </xf>
    <xf numFmtId="0" fontId="35" fillId="0" borderId="94" xfId="0" quotePrefix="1" applyFont="1" applyBorder="1" applyAlignment="1">
      <alignment horizontal="center"/>
    </xf>
    <xf numFmtId="0" fontId="35" fillId="0" borderId="94" xfId="0" applyFont="1" applyBorder="1" applyAlignment="1">
      <alignment horizontal="center"/>
    </xf>
    <xf numFmtId="0" fontId="0" fillId="0" borderId="0" xfId="0" applyAlignment="1">
      <alignment wrapText="1"/>
    </xf>
    <xf numFmtId="0" fontId="35" fillId="0" borderId="109" xfId="0" quotePrefix="1" applyFont="1" applyBorder="1" applyAlignment="1">
      <alignment horizontal="center"/>
    </xf>
    <xf numFmtId="0" fontId="35" fillId="0" borderId="109" xfId="0" applyFont="1" applyBorder="1" applyAlignment="1">
      <alignment horizontal="center"/>
    </xf>
    <xf numFmtId="0" fontId="11" fillId="0" borderId="44" xfId="0" applyFont="1" applyBorder="1" applyAlignment="1">
      <alignment vertical="center"/>
    </xf>
    <xf numFmtId="0" fontId="11" fillId="0" borderId="50" xfId="0" applyFont="1" applyBorder="1" applyAlignment="1">
      <alignment vertical="center"/>
    </xf>
    <xf numFmtId="0" fontId="35" fillId="0" borderId="42" xfId="0" applyFont="1" applyBorder="1" applyAlignment="1">
      <alignment horizontal="center"/>
    </xf>
    <xf numFmtId="0" fontId="1" fillId="0" borderId="3" xfId="0" quotePrefix="1" applyFont="1" applyBorder="1" applyAlignment="1">
      <alignment horizontal="center" vertical="center" wrapText="1"/>
    </xf>
    <xf numFmtId="0" fontId="1" fillId="0" borderId="4" xfId="0" quotePrefix="1" applyFont="1" applyBorder="1" applyAlignment="1">
      <alignment horizontal="center" vertical="center" wrapText="1"/>
    </xf>
    <xf numFmtId="0" fontId="1" fillId="0" borderId="17" xfId="0" quotePrefix="1" applyFont="1" applyBorder="1" applyAlignment="1">
      <alignment horizontal="center" vertical="center" wrapText="1"/>
    </xf>
    <xf numFmtId="0" fontId="0" fillId="0" borderId="69" xfId="0" applyBorder="1" applyAlignment="1">
      <alignment horizontal="center" vertical="center" wrapText="1"/>
    </xf>
    <xf numFmtId="0" fontId="1" fillId="0" borderId="1" xfId="0" quotePrefix="1" applyFont="1" applyBorder="1" applyAlignment="1">
      <alignment horizontal="center" vertical="center" wrapText="1"/>
    </xf>
    <xf numFmtId="0" fontId="0" fillId="0" borderId="11" xfId="0" applyBorder="1" applyAlignment="1">
      <alignment horizontal="center" vertical="center" wrapText="1"/>
    </xf>
    <xf numFmtId="0" fontId="1" fillId="0" borderId="17" xfId="0" applyFont="1" applyBorder="1" applyAlignment="1">
      <alignment horizontal="center" vertical="center" wrapText="1"/>
    </xf>
    <xf numFmtId="0" fontId="9" fillId="3" borderId="66"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31" fillId="5" borderId="2" xfId="0" quotePrefix="1" applyFont="1" applyFill="1" applyBorder="1" applyAlignment="1">
      <alignment horizontal="center" vertical="center" wrapText="1"/>
    </xf>
    <xf numFmtId="0" fontId="31" fillId="5" borderId="4" xfId="0" applyFont="1" applyFill="1" applyBorder="1" applyAlignment="1">
      <alignment horizontal="center" vertical="center" wrapText="1"/>
    </xf>
    <xf numFmtId="0" fontId="8" fillId="0" borderId="25" xfId="0" applyFont="1" applyBorder="1" applyAlignment="1">
      <alignment horizontal="center" vertical="center"/>
    </xf>
    <xf numFmtId="0" fontId="8" fillId="0" borderId="15" xfId="0" applyFont="1" applyBorder="1" applyAlignment="1">
      <alignment horizontal="center" vertical="center"/>
    </xf>
    <xf numFmtId="0" fontId="8" fillId="0" borderId="26" xfId="0" applyFont="1" applyBorder="1" applyAlignment="1">
      <alignment horizontal="center" vertical="center"/>
    </xf>
    <xf numFmtId="0" fontId="9" fillId="3" borderId="16"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41" fillId="4" borderId="77" xfId="0" quotePrefix="1" applyFont="1" applyFill="1" applyBorder="1" applyAlignment="1">
      <alignment horizontal="center" vertical="center"/>
    </xf>
    <xf numFmtId="0" fontId="41" fillId="4" borderId="12" xfId="0" applyFont="1" applyFill="1" applyBorder="1" applyAlignment="1">
      <alignment horizontal="center" vertical="center"/>
    </xf>
    <xf numFmtId="0" fontId="41" fillId="4" borderId="0" xfId="0" applyFont="1" applyFill="1" applyBorder="1" applyAlignment="1">
      <alignment horizontal="center" vertical="center"/>
    </xf>
    <xf numFmtId="0" fontId="41" fillId="4" borderId="53" xfId="0" applyFont="1" applyFill="1" applyBorder="1" applyAlignment="1">
      <alignment horizontal="center" vertical="center"/>
    </xf>
    <xf numFmtId="0" fontId="1" fillId="0" borderId="65"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68" xfId="0" applyBorder="1" applyAlignment="1">
      <alignment horizontal="center" vertical="center" wrapText="1"/>
    </xf>
    <xf numFmtId="0" fontId="1" fillId="0" borderId="26" xfId="0" quotePrefix="1" applyFont="1" applyBorder="1" applyAlignment="1">
      <alignment horizontal="center" vertical="center" wrapText="1"/>
    </xf>
    <xf numFmtId="0" fontId="1" fillId="0" borderId="3" xfId="0" applyFont="1" applyBorder="1" applyAlignment="1">
      <alignment horizontal="center" vertical="center" wrapText="1"/>
    </xf>
    <xf numFmtId="0" fontId="0" fillId="0" borderId="5" xfId="0" applyBorder="1" applyAlignment="1">
      <alignment horizontal="center" vertical="center" wrapText="1"/>
    </xf>
    <xf numFmtId="0" fontId="8" fillId="0" borderId="78" xfId="0" applyFont="1" applyBorder="1" applyAlignment="1">
      <alignment horizontal="center" vertical="center" wrapText="1"/>
    </xf>
    <xf numFmtId="0" fontId="8" fillId="0" borderId="19" xfId="0" applyFont="1" applyBorder="1" applyAlignment="1">
      <alignment horizontal="center" vertical="center" wrapText="1"/>
    </xf>
    <xf numFmtId="0" fontId="11" fillId="0" borderId="87" xfId="0" applyFont="1" applyBorder="1" applyAlignment="1">
      <alignment horizontal="center" vertical="center" wrapText="1"/>
    </xf>
    <xf numFmtId="0" fontId="6" fillId="0" borderId="4" xfId="0" quotePrefix="1" applyFont="1" applyBorder="1" applyAlignment="1">
      <alignment horizontal="center" vertical="center" wrapText="1"/>
    </xf>
    <xf numFmtId="0" fontId="51" fillId="0" borderId="1" xfId="0" applyFont="1" applyBorder="1" applyAlignment="1">
      <alignment horizontal="center" vertical="center" wrapText="1"/>
    </xf>
    <xf numFmtId="0" fontId="0" fillId="0" borderId="1" xfId="0" applyBorder="1" applyAlignment="1">
      <alignment horizontal="center" vertical="center" wrapText="1"/>
    </xf>
    <xf numFmtId="0" fontId="8" fillId="0" borderId="62" xfId="0" quotePrefix="1" applyFont="1" applyBorder="1" applyAlignment="1">
      <alignment horizontal="center" vertical="center" wrapText="1"/>
    </xf>
    <xf numFmtId="0" fontId="0" fillId="0" borderId="56" xfId="0" applyBorder="1" applyAlignment="1">
      <alignment horizontal="center" vertical="center" wrapText="1"/>
    </xf>
    <xf numFmtId="0" fontId="0" fillId="0" borderId="12" xfId="0" applyBorder="1" applyAlignment="1">
      <alignment horizontal="center" vertical="center" wrapText="1"/>
    </xf>
    <xf numFmtId="0" fontId="0" fillId="0" borderId="53" xfId="0" applyBorder="1" applyAlignment="1">
      <alignment horizontal="center" vertical="center" wrapText="1"/>
    </xf>
    <xf numFmtId="0" fontId="8" fillId="0" borderId="61" xfId="0" quotePrefix="1" applyFont="1" applyBorder="1" applyAlignment="1">
      <alignment horizontal="center" vertical="center" wrapText="1"/>
    </xf>
    <xf numFmtId="0" fontId="8" fillId="0" borderId="56" xfId="0" quotePrefix="1" applyFont="1" applyBorder="1" applyAlignment="1">
      <alignment horizontal="center" vertical="center" wrapText="1"/>
    </xf>
    <xf numFmtId="0" fontId="9" fillId="3" borderId="81"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41" fillId="4" borderId="75" xfId="0" quotePrefix="1" applyFont="1" applyFill="1" applyBorder="1" applyAlignment="1">
      <alignment horizontal="center" vertical="center"/>
    </xf>
    <xf numFmtId="0" fontId="41" fillId="4" borderId="2" xfId="0" applyFont="1" applyFill="1" applyBorder="1" applyAlignment="1">
      <alignment horizontal="center" vertical="center"/>
    </xf>
    <xf numFmtId="0" fontId="41" fillId="4" borderId="76" xfId="0" applyFont="1" applyFill="1" applyBorder="1" applyAlignment="1">
      <alignment horizontal="center" vertical="center"/>
    </xf>
    <xf numFmtId="0" fontId="9" fillId="3" borderId="7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5" xfId="0" applyFill="1" applyBorder="1" applyAlignment="1">
      <alignment horizontal="center" vertical="center" wrapText="1"/>
    </xf>
    <xf numFmtId="0" fontId="8" fillId="0" borderId="65" xfId="0" applyFont="1" applyBorder="1" applyAlignment="1">
      <alignment horizontal="center" vertical="center"/>
    </xf>
    <xf numFmtId="0" fontId="8" fillId="0" borderId="55" xfId="0" applyFont="1" applyBorder="1" applyAlignment="1">
      <alignment horizontal="center" vertical="center"/>
    </xf>
    <xf numFmtId="0" fontId="8" fillId="0" borderId="61" xfId="0" applyFont="1" applyBorder="1" applyAlignment="1">
      <alignment horizontal="center" vertical="center" wrapText="1"/>
    </xf>
    <xf numFmtId="0" fontId="0" fillId="0" borderId="77" xfId="0" applyBorder="1" applyAlignment="1">
      <alignment horizontal="center" vertical="center" wrapText="1"/>
    </xf>
    <xf numFmtId="0" fontId="6" fillId="0" borderId="16" xfId="0" quotePrefix="1" applyFont="1" applyBorder="1" applyAlignment="1">
      <alignment horizontal="center" vertical="center" wrapText="1"/>
    </xf>
    <xf numFmtId="0" fontId="41" fillId="4" borderId="86" xfId="0" quotePrefix="1" applyFont="1" applyFill="1" applyBorder="1" applyAlignment="1">
      <alignment horizontal="center" vertical="center"/>
    </xf>
    <xf numFmtId="0" fontId="41" fillId="4" borderId="59" xfId="0" applyFont="1" applyFill="1" applyBorder="1" applyAlignment="1">
      <alignment horizontal="center" vertical="center"/>
    </xf>
    <xf numFmtId="0" fontId="19" fillId="5" borderId="4" xfId="0" applyFont="1" applyFill="1" applyBorder="1" applyAlignment="1">
      <alignment horizontal="left" vertical="center" indent="7"/>
    </xf>
    <xf numFmtId="0" fontId="19" fillId="5" borderId="1" xfId="0" applyFont="1" applyFill="1" applyBorder="1" applyAlignment="1">
      <alignment horizontal="left" vertical="center" indent="7"/>
    </xf>
    <xf numFmtId="0" fontId="1" fillId="0" borderId="5" xfId="0" applyFont="1" applyBorder="1" applyAlignment="1">
      <alignment horizontal="center" vertical="center" wrapText="1"/>
    </xf>
    <xf numFmtId="0" fontId="0" fillId="0" borderId="34" xfId="0" applyBorder="1" applyAlignment="1">
      <alignment horizontal="center" vertical="center" wrapText="1"/>
    </xf>
    <xf numFmtId="0" fontId="31" fillId="5" borderId="4" xfId="0" quotePrefix="1" applyFont="1" applyFill="1" applyBorder="1" applyAlignment="1">
      <alignment horizontal="center" vertical="center" wrapText="1"/>
    </xf>
    <xf numFmtId="0" fontId="31" fillId="5"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77" xfId="0" applyFont="1" applyBorder="1" applyAlignment="1">
      <alignment horizontal="center" vertical="center" wrapText="1"/>
    </xf>
    <xf numFmtId="0" fontId="9" fillId="3" borderId="4" xfId="0" applyFont="1" applyFill="1" applyBorder="1" applyAlignment="1">
      <alignment horizontal="center" vertical="center" wrapText="1"/>
    </xf>
    <xf numFmtId="0" fontId="39" fillId="4" borderId="12" xfId="0" applyFont="1" applyFill="1" applyBorder="1" applyAlignment="1">
      <alignment horizontal="center" vertical="center"/>
    </xf>
    <xf numFmtId="0" fontId="39" fillId="4" borderId="0" xfId="0" applyFont="1" applyFill="1" applyBorder="1" applyAlignment="1">
      <alignment horizontal="center" vertical="center"/>
    </xf>
    <xf numFmtId="0" fontId="8" fillId="0" borderId="62" xfId="0" applyFont="1" applyBorder="1" applyAlignment="1">
      <alignment horizontal="center" vertical="center" wrapText="1"/>
    </xf>
    <xf numFmtId="0" fontId="8" fillId="0" borderId="12"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91" xfId="0" applyFont="1" applyBorder="1" applyAlignment="1">
      <alignment horizontal="center" vertical="center" wrapText="1"/>
    </xf>
    <xf numFmtId="0" fontId="0" fillId="0" borderId="92" xfId="0" applyBorder="1" applyAlignment="1">
      <alignment horizontal="center" vertical="center" wrapText="1"/>
    </xf>
    <xf numFmtId="0" fontId="1" fillId="0" borderId="74" xfId="0" quotePrefix="1" applyFont="1" applyBorder="1" applyAlignment="1">
      <alignment horizontal="center" vertical="center" wrapText="1"/>
    </xf>
    <xf numFmtId="0" fontId="1" fillId="0" borderId="38"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60" xfId="0" applyFont="1" applyBorder="1" applyAlignment="1">
      <alignment horizontal="center" vertical="center" wrapText="1"/>
    </xf>
    <xf numFmtId="0" fontId="0" fillId="0" borderId="63" xfId="0" applyBorder="1" applyAlignment="1">
      <alignment horizontal="center" vertical="center" wrapText="1"/>
    </xf>
    <xf numFmtId="0" fontId="8" fillId="0" borderId="2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61" xfId="0" quotePrefix="1" applyFont="1" applyFill="1" applyBorder="1" applyAlignment="1">
      <alignment horizontal="center" vertical="center" wrapText="1"/>
    </xf>
    <xf numFmtId="0" fontId="8" fillId="0" borderId="56" xfId="0" quotePrefix="1" applyFont="1" applyFill="1" applyBorder="1" applyAlignment="1">
      <alignment horizontal="center" vertical="center" wrapText="1"/>
    </xf>
    <xf numFmtId="0" fontId="8" fillId="0" borderId="77" xfId="0" quotePrefix="1" applyFont="1" applyFill="1" applyBorder="1" applyAlignment="1">
      <alignment horizontal="center" vertical="center" wrapText="1"/>
    </xf>
    <xf numFmtId="0" fontId="8" fillId="0" borderId="53" xfId="0" quotePrefix="1" applyFont="1" applyFill="1" applyBorder="1" applyAlignment="1">
      <alignment horizontal="center" vertical="center" wrapText="1"/>
    </xf>
    <xf numFmtId="0" fontId="1" fillId="0" borderId="11" xfId="0" applyFont="1" applyBorder="1" applyAlignment="1">
      <alignment horizontal="center" vertical="center" wrapText="1"/>
    </xf>
    <xf numFmtId="0" fontId="0" fillId="0" borderId="33" xfId="0" applyBorder="1" applyAlignment="1">
      <alignment horizontal="center" vertical="center" wrapText="1"/>
    </xf>
    <xf numFmtId="0" fontId="8" fillId="0" borderId="12" xfId="0" quotePrefix="1" applyFont="1"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82" xfId="0" applyBorder="1" applyAlignment="1">
      <alignment horizontal="center" vertical="center" wrapText="1"/>
    </xf>
    <xf numFmtId="0" fontId="0" fillId="0" borderId="73" xfId="0" applyBorder="1" applyAlignment="1">
      <alignment horizontal="center" vertical="center" wrapText="1"/>
    </xf>
    <xf numFmtId="0" fontId="0" fillId="0" borderId="62" xfId="0" applyBorder="1" applyAlignment="1">
      <alignment horizontal="center" vertical="center" wrapText="1"/>
    </xf>
    <xf numFmtId="0" fontId="39" fillId="4" borderId="75" xfId="0" quotePrefix="1" applyFont="1" applyFill="1" applyBorder="1" applyAlignment="1">
      <alignment horizontal="center" vertical="center"/>
    </xf>
    <xf numFmtId="0" fontId="39" fillId="4" borderId="2" xfId="0" quotePrefix="1" applyFont="1" applyFill="1" applyBorder="1" applyAlignment="1">
      <alignment horizontal="center" vertical="center"/>
    </xf>
    <xf numFmtId="0" fontId="39" fillId="4" borderId="76" xfId="0" quotePrefix="1" applyFont="1" applyFill="1" applyBorder="1" applyAlignment="1">
      <alignment horizontal="center" vertical="center"/>
    </xf>
    <xf numFmtId="0" fontId="9" fillId="3" borderId="76" xfId="0" applyFont="1" applyFill="1" applyBorder="1" applyAlignment="1">
      <alignment horizontal="center" vertical="center" wrapText="1"/>
    </xf>
    <xf numFmtId="0" fontId="7" fillId="5" borderId="4" xfId="0" quotePrefix="1" applyFont="1" applyFill="1" applyBorder="1" applyAlignment="1">
      <alignment horizontal="center" vertical="center" wrapText="1"/>
    </xf>
    <xf numFmtId="0" fontId="7" fillId="5" borderId="1" xfId="0" applyFont="1" applyFill="1" applyBorder="1" applyAlignment="1">
      <alignment horizontal="center" vertical="center" wrapText="1"/>
    </xf>
    <xf numFmtId="0" fontId="1" fillId="0" borderId="77" xfId="0" applyFont="1" applyBorder="1" applyAlignment="1">
      <alignment horizontal="center" vertical="center" wrapText="1"/>
    </xf>
    <xf numFmtId="0" fontId="1" fillId="0" borderId="12" xfId="0" applyFont="1" applyBorder="1" applyAlignment="1">
      <alignment horizontal="center" vertical="center" wrapText="1"/>
    </xf>
    <xf numFmtId="0" fontId="39" fillId="4" borderId="75" xfId="0" applyFont="1" applyFill="1" applyBorder="1" applyAlignment="1">
      <alignment horizontal="center" vertical="center"/>
    </xf>
    <xf numFmtId="0" fontId="39" fillId="4" borderId="2" xfId="0" applyFont="1" applyFill="1" applyBorder="1" applyAlignment="1">
      <alignment horizontal="center" vertical="center"/>
    </xf>
    <xf numFmtId="0" fontId="39" fillId="4" borderId="76" xfId="0" applyFont="1" applyFill="1" applyBorder="1" applyAlignment="1">
      <alignment horizontal="center" vertical="center"/>
    </xf>
    <xf numFmtId="0" fontId="1" fillId="0" borderId="53" xfId="0" applyFont="1" applyBorder="1" applyAlignment="1">
      <alignment horizontal="center" vertical="center" wrapText="1"/>
    </xf>
    <xf numFmtId="0" fontId="11" fillId="0" borderId="12" xfId="0" applyFont="1" applyBorder="1" applyAlignment="1">
      <alignment horizontal="center" vertical="center" wrapText="1"/>
    </xf>
    <xf numFmtId="0" fontId="8" fillId="0" borderId="90" xfId="0" applyFont="1" applyBorder="1" applyAlignment="1">
      <alignment horizontal="center" vertical="center" wrapText="1"/>
    </xf>
    <xf numFmtId="0" fontId="8" fillId="0" borderId="86"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89" xfId="0" applyFont="1" applyBorder="1" applyAlignment="1">
      <alignment horizontal="center" vertical="center" wrapText="1"/>
    </xf>
    <xf numFmtId="0" fontId="8" fillId="0" borderId="93" xfId="0" applyFont="1" applyBorder="1" applyAlignment="1">
      <alignment horizontal="center" vertical="center" wrapText="1"/>
    </xf>
    <xf numFmtId="0" fontId="1" fillId="0" borderId="80"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84" xfId="0" applyFont="1" applyBorder="1" applyAlignment="1">
      <alignment horizontal="center" vertical="center" wrapText="1"/>
    </xf>
    <xf numFmtId="0" fontId="39" fillId="4" borderId="7" xfId="0" applyFont="1" applyFill="1" applyBorder="1" applyAlignment="1">
      <alignment horizontal="center" vertical="center"/>
    </xf>
    <xf numFmtId="0" fontId="39" fillId="4" borderId="52" xfId="0" applyFont="1" applyFill="1" applyBorder="1" applyAlignment="1">
      <alignment horizontal="center" vertical="center"/>
    </xf>
    <xf numFmtId="0" fontId="0" fillId="0" borderId="65" xfId="0" applyFont="1" applyBorder="1" applyAlignment="1">
      <alignment horizontal="left" vertical="center" wrapText="1"/>
    </xf>
    <xf numFmtId="0" fontId="0" fillId="0" borderId="16" xfId="0" applyFont="1" applyBorder="1" applyAlignment="1">
      <alignment horizontal="left" vertical="center" wrapText="1"/>
    </xf>
    <xf numFmtId="0" fontId="41" fillId="4" borderId="15" xfId="0" applyFont="1" applyFill="1" applyBorder="1" applyAlignment="1">
      <alignment horizontal="center"/>
    </xf>
    <xf numFmtId="0" fontId="41" fillId="4" borderId="55" xfId="0" applyFont="1" applyFill="1" applyBorder="1" applyAlignment="1">
      <alignment horizontal="center"/>
    </xf>
    <xf numFmtId="0" fontId="46" fillId="4" borderId="74" xfId="0" applyFont="1" applyFill="1" applyBorder="1" applyAlignment="1">
      <alignment horizontal="center" vertical="center"/>
    </xf>
    <xf numFmtId="0" fontId="46" fillId="4" borderId="62" xfId="0" applyFont="1" applyFill="1" applyBorder="1" applyAlignment="1">
      <alignment horizontal="center" vertical="center"/>
    </xf>
    <xf numFmtId="2" fontId="30" fillId="0" borderId="14" xfId="0" applyNumberFormat="1" applyFont="1" applyBorder="1" applyAlignment="1">
      <alignment horizontal="center" vertical="center"/>
    </xf>
    <xf numFmtId="2" fontId="30" fillId="0" borderId="28" xfId="0" applyNumberFormat="1" applyFont="1" applyBorder="1" applyAlignment="1">
      <alignment horizontal="center" vertical="center"/>
    </xf>
    <xf numFmtId="0" fontId="24" fillId="3" borderId="24" xfId="0" applyFont="1" applyFill="1" applyBorder="1" applyAlignment="1">
      <alignment horizontal="left" indent="3"/>
    </xf>
    <xf numFmtId="0" fontId="11" fillId="3" borderId="24" xfId="0" applyFont="1" applyFill="1" applyBorder="1" applyAlignment="1">
      <alignment horizontal="left" indent="3"/>
    </xf>
    <xf numFmtId="0" fontId="0" fillId="0" borderId="11" xfId="0" applyBorder="1" applyAlignment="1">
      <alignment vertical="center"/>
    </xf>
    <xf numFmtId="0" fontId="0" fillId="0" borderId="10" xfId="0" applyBorder="1" applyAlignment="1">
      <alignment vertical="center"/>
    </xf>
    <xf numFmtId="0" fontId="20" fillId="0" borderId="8" xfId="0" quotePrefix="1" applyFont="1" applyBorder="1" applyAlignment="1">
      <alignment horizontal="left" textRotation="90"/>
    </xf>
    <xf numFmtId="0" fontId="20" fillId="0" borderId="9" xfId="0" quotePrefix="1" applyFont="1" applyBorder="1" applyAlignment="1">
      <alignment horizontal="left" textRotation="90"/>
    </xf>
    <xf numFmtId="0" fontId="17" fillId="0" borderId="0" xfId="0" applyFont="1" applyBorder="1" applyAlignment="1">
      <alignment horizontal="left" wrapText="1"/>
    </xf>
    <xf numFmtId="49" fontId="30" fillId="0" borderId="9" xfId="0" applyNumberFormat="1" applyFont="1" applyBorder="1" applyAlignment="1">
      <alignment horizontal="center" vertical="center"/>
    </xf>
    <xf numFmtId="49" fontId="30" fillId="0" borderId="22" xfId="0" applyNumberFormat="1" applyFont="1" applyBorder="1" applyAlignment="1">
      <alignment horizontal="center" vertical="center"/>
    </xf>
    <xf numFmtId="0" fontId="41" fillId="4" borderId="3" xfId="0" quotePrefix="1" applyFont="1" applyFill="1" applyBorder="1" applyAlignment="1">
      <alignment horizontal="center"/>
    </xf>
    <xf numFmtId="0" fontId="41" fillId="4" borderId="2" xfId="0" quotePrefix="1" applyFont="1" applyFill="1" applyBorder="1" applyAlignment="1">
      <alignment horizontal="center"/>
    </xf>
    <xf numFmtId="2" fontId="30" fillId="0" borderId="27" xfId="0" applyNumberFormat="1" applyFont="1" applyBorder="1" applyAlignment="1">
      <alignment horizontal="center" vertical="center"/>
    </xf>
    <xf numFmtId="0" fontId="0" fillId="0" borderId="33" xfId="0" applyBorder="1" applyAlignment="1">
      <alignment vertical="center"/>
    </xf>
    <xf numFmtId="0" fontId="20" fillId="0" borderId="28" xfId="0" quotePrefix="1" applyFont="1" applyBorder="1" applyAlignment="1">
      <alignment horizontal="left" textRotation="90"/>
    </xf>
    <xf numFmtId="3" fontId="41" fillId="4" borderId="23" xfId="0" applyNumberFormat="1" applyFont="1" applyFill="1" applyBorder="1" applyAlignment="1">
      <alignment horizontal="center"/>
    </xf>
    <xf numFmtId="3" fontId="41" fillId="4" borderId="21" xfId="0" applyNumberFormat="1" applyFont="1" applyFill="1" applyBorder="1" applyAlignment="1">
      <alignment horizontal="center"/>
    </xf>
    <xf numFmtId="0" fontId="0" fillId="0" borderId="8" xfId="0" applyBorder="1" applyAlignment="1">
      <alignment horizontal="center" vertical="center"/>
    </xf>
    <xf numFmtId="0" fontId="0" fillId="0" borderId="28" xfId="0" applyBorder="1" applyAlignment="1">
      <alignment horizontal="center" vertical="center"/>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49" fontId="30" fillId="0" borderId="27" xfId="0" applyNumberFormat="1" applyFont="1" applyBorder="1" applyAlignment="1">
      <alignment horizontal="center" vertical="center"/>
    </xf>
    <xf numFmtId="49" fontId="30" fillId="0" borderId="14" xfId="0" applyNumberFormat="1" applyFont="1" applyBorder="1" applyAlignment="1">
      <alignment horizontal="center" vertical="center"/>
    </xf>
    <xf numFmtId="49" fontId="30" fillId="0" borderId="25" xfId="0" applyNumberFormat="1" applyFont="1" applyBorder="1" applyAlignment="1">
      <alignment horizontal="center" vertical="center"/>
    </xf>
    <xf numFmtId="0" fontId="30" fillId="0" borderId="62" xfId="0" applyFont="1" applyBorder="1" applyAlignment="1">
      <alignment horizontal="center" vertical="center" wrapText="1"/>
    </xf>
    <xf numFmtId="0" fontId="30" fillId="0" borderId="82" xfId="0" applyFont="1" applyBorder="1" applyAlignment="1">
      <alignment horizontal="center" vertical="center"/>
    </xf>
    <xf numFmtId="0" fontId="30" fillId="0" borderId="16" xfId="0" applyFont="1" applyBorder="1" applyAlignment="1">
      <alignment horizontal="center" vertical="center"/>
    </xf>
    <xf numFmtId="0" fontId="30" fillId="0" borderId="66" xfId="0" applyFont="1" applyBorder="1" applyAlignment="1">
      <alignment horizontal="center" vertical="center"/>
    </xf>
    <xf numFmtId="0" fontId="20" fillId="0" borderId="61" xfId="0" quotePrefix="1" applyFont="1" applyBorder="1" applyAlignment="1">
      <alignment horizontal="left" textRotation="90"/>
    </xf>
    <xf numFmtId="0" fontId="20" fillId="0" borderId="64" xfId="0" applyFont="1" applyBorder="1" applyAlignment="1">
      <alignment textRotation="90"/>
    </xf>
    <xf numFmtId="0" fontId="0" fillId="0" borderId="79" xfId="0" applyBorder="1" applyAlignment="1"/>
    <xf numFmtId="0" fontId="0" fillId="0" borderId="33" xfId="0" applyBorder="1" applyAlignment="1"/>
    <xf numFmtId="0" fontId="48" fillId="4" borderId="51" xfId="0" quotePrefix="1" applyFont="1" applyFill="1" applyBorder="1" applyAlignment="1">
      <alignment horizontal="center" vertical="center"/>
    </xf>
    <xf numFmtId="0" fontId="48" fillId="4" borderId="51" xfId="0" applyFont="1" applyFill="1" applyBorder="1" applyAlignment="1">
      <alignment horizontal="center" vertical="center"/>
    </xf>
    <xf numFmtId="0" fontId="48" fillId="4" borderId="84" xfId="0" applyFont="1" applyFill="1" applyBorder="1" applyAlignment="1">
      <alignment horizontal="center" vertical="center"/>
    </xf>
    <xf numFmtId="0" fontId="30" fillId="0" borderId="90" xfId="0" applyFont="1" applyBorder="1" applyAlignment="1">
      <alignment horizontal="center" vertical="center"/>
    </xf>
    <xf numFmtId="0" fontId="30" fillId="0" borderId="92" xfId="0" applyFont="1" applyBorder="1" applyAlignment="1">
      <alignment horizontal="center" vertical="center"/>
    </xf>
    <xf numFmtId="0" fontId="24" fillId="3" borderId="93" xfId="0" applyFont="1" applyFill="1" applyBorder="1" applyAlignment="1">
      <alignment horizontal="left" indent="3"/>
    </xf>
    <xf numFmtId="0" fontId="11" fillId="3" borderId="31" xfId="0" applyFont="1" applyFill="1" applyBorder="1" applyAlignment="1">
      <alignment horizontal="left" indent="3"/>
    </xf>
    <xf numFmtId="0" fontId="24" fillId="0" borderId="61" xfId="0" applyFont="1" applyBorder="1" applyAlignment="1">
      <alignment horizontal="center"/>
    </xf>
    <xf numFmtId="0" fontId="24" fillId="0" borderId="56" xfId="0" applyFont="1" applyBorder="1" applyAlignment="1">
      <alignment horizontal="center"/>
    </xf>
    <xf numFmtId="0" fontId="24" fillId="0" borderId="62" xfId="0" applyFont="1" applyBorder="1" applyAlignment="1">
      <alignment horizontal="center"/>
    </xf>
    <xf numFmtId="0" fontId="3" fillId="0" borderId="56" xfId="0" applyFont="1" applyBorder="1" applyAlignment="1">
      <alignment horizontal="center" wrapText="1"/>
    </xf>
    <xf numFmtId="0" fontId="3" fillId="0" borderId="59" xfId="0" applyFont="1" applyBorder="1" applyAlignment="1">
      <alignment horizontal="center" wrapText="1"/>
    </xf>
    <xf numFmtId="0" fontId="3" fillId="0" borderId="99" xfId="0" applyFont="1" applyBorder="1" applyAlignment="1">
      <alignment horizontal="center" wrapText="1"/>
    </xf>
    <xf numFmtId="0" fontId="3" fillId="0" borderId="57" xfId="0" applyFont="1" applyBorder="1" applyAlignment="1">
      <alignment horizontal="center" wrapText="1"/>
    </xf>
    <xf numFmtId="0" fontId="3" fillId="0" borderId="60" xfId="0" applyFont="1" applyBorder="1" applyAlignment="1">
      <alignment horizontal="center" wrapText="1"/>
    </xf>
    <xf numFmtId="0" fontId="3" fillId="0" borderId="63" xfId="0" applyFont="1" applyBorder="1" applyAlignment="1">
      <alignment horizontal="center" wrapText="1"/>
    </xf>
    <xf numFmtId="0" fontId="11" fillId="4" borderId="58"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98" xfId="0" applyFont="1" applyFill="1" applyBorder="1" applyAlignment="1">
      <alignment horizontal="center" vertical="center"/>
    </xf>
    <xf numFmtId="0" fontId="11" fillId="9" borderId="58" xfId="0" applyFont="1" applyFill="1" applyBorder="1" applyAlignment="1">
      <alignment horizontal="center" vertical="center"/>
    </xf>
    <xf numFmtId="0" fontId="11" fillId="9" borderId="24" xfId="0" applyFont="1" applyFill="1" applyBorder="1" applyAlignment="1">
      <alignment horizontal="center" vertical="center"/>
    </xf>
    <xf numFmtId="0" fontId="11" fillId="9" borderId="98" xfId="0" applyFont="1" applyFill="1" applyBorder="1" applyAlignment="1">
      <alignment horizontal="center" vertical="center"/>
    </xf>
    <xf numFmtId="0" fontId="11" fillId="6" borderId="58" xfId="0" applyFont="1" applyFill="1" applyBorder="1" applyAlignment="1">
      <alignment horizontal="center" vertical="center"/>
    </xf>
    <xf numFmtId="0" fontId="11" fillId="6" borderId="24" xfId="0" applyFont="1" applyFill="1" applyBorder="1" applyAlignment="1">
      <alignment horizontal="center" vertical="center"/>
    </xf>
    <xf numFmtId="0" fontId="11" fillId="6" borderId="98" xfId="0" applyFont="1" applyFill="1" applyBorder="1" applyAlignment="1">
      <alignment horizontal="center" vertical="center"/>
    </xf>
    <xf numFmtId="0" fontId="11" fillId="10" borderId="58" xfId="0" applyFont="1" applyFill="1" applyBorder="1" applyAlignment="1">
      <alignment horizontal="center" vertical="center"/>
    </xf>
    <xf numFmtId="0" fontId="11" fillId="10" borderId="24" xfId="0" applyFont="1" applyFill="1" applyBorder="1" applyAlignment="1">
      <alignment horizontal="center" vertical="center"/>
    </xf>
    <xf numFmtId="0" fontId="11" fillId="10" borderId="98" xfId="0" applyFont="1" applyFill="1" applyBorder="1" applyAlignment="1">
      <alignment horizontal="center" vertical="center"/>
    </xf>
    <xf numFmtId="0" fontId="41" fillId="4" borderId="58" xfId="0" applyFont="1" applyFill="1" applyBorder="1" applyAlignment="1">
      <alignment horizontal="center" vertical="center"/>
    </xf>
    <xf numFmtId="0" fontId="41" fillId="4" borderId="24" xfId="0" applyFont="1" applyFill="1" applyBorder="1" applyAlignment="1">
      <alignment horizontal="center" vertical="center"/>
    </xf>
    <xf numFmtId="0" fontId="41" fillId="4" borderId="98" xfId="0" applyFont="1" applyFill="1" applyBorder="1" applyAlignment="1">
      <alignment horizontal="center" vertical="center"/>
    </xf>
    <xf numFmtId="169" fontId="16" fillId="0" borderId="17" xfId="5" applyNumberFormat="1" applyFont="1" applyBorder="1" applyAlignment="1">
      <alignment horizontal="center" vertical="center"/>
    </xf>
    <xf numFmtId="169" fontId="16" fillId="0" borderId="2" xfId="5" applyNumberFormat="1" applyFont="1" applyBorder="1" applyAlignment="1">
      <alignment horizontal="center" vertical="center"/>
    </xf>
    <xf numFmtId="169" fontId="16" fillId="0" borderId="3" xfId="5" applyNumberFormat="1" applyFont="1" applyBorder="1" applyAlignment="1">
      <alignment horizontal="center" vertical="center"/>
    </xf>
    <xf numFmtId="169" fontId="16" fillId="0" borderId="16" xfId="5" applyNumberFormat="1" applyFont="1" applyBorder="1" applyAlignment="1">
      <alignment horizontal="center" vertical="center"/>
    </xf>
    <xf numFmtId="169" fontId="16" fillId="0" borderId="4" xfId="5" applyNumberFormat="1" applyFont="1" applyBorder="1" applyAlignment="1">
      <alignment horizontal="center" vertical="center"/>
    </xf>
    <xf numFmtId="169" fontId="1" fillId="0" borderId="16" xfId="5" applyNumberFormat="1" applyFont="1" applyBorder="1" applyAlignment="1">
      <alignment horizontal="center" vertical="center"/>
    </xf>
  </cellXfs>
  <cellStyles count="6">
    <cellStyle name="Bad" xfId="3" builtinId="27"/>
    <cellStyle name="Comma" xfId="5" builtinId="3"/>
    <cellStyle name="Normal" xfId="0" builtinId="0"/>
    <cellStyle name="Normal 2" xfId="1" xr:uid="{00000000-0005-0000-0000-000003000000}"/>
    <cellStyle name="Parasts 2" xfId="4" xr:uid="{00000000-0005-0000-0000-000004000000}"/>
    <cellStyle name="Percent" xfId="2" builtinId="5"/>
  </cellStyles>
  <dxfs count="4">
    <dxf>
      <font>
        <color theme="0" tint="-0.499984740745262"/>
      </font>
      <fill>
        <patternFill>
          <bgColor theme="6" tint="0.79998168889431442"/>
        </patternFill>
      </fill>
    </dxf>
    <dxf>
      <font>
        <color theme="0" tint="-0.499984740745262"/>
      </font>
      <fill>
        <patternFill>
          <bgColor theme="6" tint="0.79998168889431442"/>
        </patternFill>
      </fill>
    </dxf>
    <dxf>
      <font>
        <color theme="0" tint="-0.499984740745262"/>
      </font>
      <fill>
        <patternFill>
          <bgColor theme="6" tint="0.79998168889431442"/>
        </patternFill>
      </fill>
    </dxf>
    <dxf>
      <font>
        <color theme="0" tint="-0.499984740745262"/>
      </font>
      <fill>
        <patternFill>
          <bgColor theme="6" tint="0.79998168889431442"/>
        </patternFill>
      </fill>
    </dxf>
  </dxfs>
  <tableStyles count="0" defaultTableStyle="TableStyleMedium2" defaultPivotStyle="PivotStyleLight16"/>
  <colors>
    <mruColors>
      <color rgb="FFDCC5ED"/>
      <color rgb="FF553066"/>
      <color rgb="FF874169"/>
      <color rgb="FF9C63B5"/>
      <color rgb="FFF6EAFC"/>
      <color rgb="FFA16BB9"/>
      <color rgb="FFE1CFE9"/>
      <color rgb="FFCFB2DC"/>
      <color rgb="FF512373"/>
      <color rgb="FFBB9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ustra.Irbe\Documents\Austra\2019\Fin%20atskaitei%20info%20no%20AI\OMTK\OMTK%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ņēmumi"/>
      <sheetName val="Izdevumi"/>
    </sheetNames>
    <sheetDataSet>
      <sheetData sheetId="0"/>
      <sheetData sheetId="1">
        <row r="6">
          <cell r="D6">
            <v>32415</v>
          </cell>
        </row>
        <row r="7">
          <cell r="D7">
            <v>38000</v>
          </cell>
        </row>
        <row r="8">
          <cell r="D8">
            <v>39000</v>
          </cell>
        </row>
        <row r="9">
          <cell r="D9">
            <v>27532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74169"/>
  </sheetPr>
  <dimension ref="A1:J27"/>
  <sheetViews>
    <sheetView workbookViewId="0">
      <selection activeCell="Q19" sqref="Q19"/>
    </sheetView>
  </sheetViews>
  <sheetFormatPr defaultRowHeight="15" x14ac:dyDescent="0.25"/>
  <cols>
    <col min="1" max="1" width="13.5703125" customWidth="1"/>
    <col min="8" max="8" width="9.140625" customWidth="1"/>
  </cols>
  <sheetData>
    <row r="1" spans="1:10" ht="19.5" thickBot="1" x14ac:dyDescent="0.35">
      <c r="A1" s="120" t="s">
        <v>88</v>
      </c>
      <c r="B1" s="121"/>
      <c r="C1" s="121"/>
      <c r="D1" s="121"/>
      <c r="E1" s="121"/>
      <c r="F1" s="121"/>
      <c r="G1" s="121"/>
      <c r="H1" s="121"/>
      <c r="I1" s="121"/>
    </row>
    <row r="2" spans="1:10" s="43" customFormat="1" x14ac:dyDescent="0.25">
      <c r="A2" s="119"/>
      <c r="I2" s="39"/>
    </row>
    <row r="3" spans="1:10" s="33" customFormat="1" ht="15.75" x14ac:dyDescent="0.25">
      <c r="A3" s="122" t="s">
        <v>268</v>
      </c>
      <c r="B3" s="123"/>
      <c r="C3" s="123"/>
      <c r="D3" s="123"/>
      <c r="E3" s="123"/>
      <c r="F3" s="123"/>
      <c r="G3" s="123"/>
      <c r="H3" s="123"/>
      <c r="I3" s="124"/>
    </row>
    <row r="4" spans="1:10" s="33" customFormat="1" ht="15.75" x14ac:dyDescent="0.25">
      <c r="A4" s="109" t="s">
        <v>156</v>
      </c>
      <c r="B4" s="143"/>
      <c r="C4" s="111" t="s">
        <v>269</v>
      </c>
      <c r="D4" s="143"/>
      <c r="E4" s="143"/>
      <c r="F4" s="143"/>
      <c r="G4" s="143"/>
      <c r="H4" s="143"/>
      <c r="I4" s="144"/>
    </row>
    <row r="5" spans="1:10" ht="27.75" customHeight="1" x14ac:dyDescent="0.25">
      <c r="A5" s="109" t="s">
        <v>139</v>
      </c>
      <c r="B5" s="31"/>
      <c r="C5" s="111" t="s">
        <v>270</v>
      </c>
      <c r="D5" s="31"/>
      <c r="E5" s="31"/>
      <c r="F5" s="31"/>
      <c r="G5" s="31"/>
      <c r="H5" s="31"/>
      <c r="I5" s="109"/>
      <c r="J5" s="109"/>
    </row>
    <row r="6" spans="1:10" ht="27.75" customHeight="1" x14ac:dyDescent="0.25">
      <c r="A6" s="109" t="s">
        <v>140</v>
      </c>
      <c r="B6" s="31"/>
      <c r="C6" s="111" t="s">
        <v>271</v>
      </c>
      <c r="D6" s="31"/>
      <c r="E6" s="31"/>
      <c r="F6" s="31"/>
      <c r="G6" s="31"/>
      <c r="H6" s="31"/>
      <c r="I6" s="31"/>
    </row>
    <row r="7" spans="1:10" ht="27.75" customHeight="1" x14ac:dyDescent="0.25">
      <c r="A7" s="109" t="s">
        <v>141</v>
      </c>
      <c r="B7" s="31"/>
      <c r="C7" s="111" t="s">
        <v>272</v>
      </c>
      <c r="D7" s="31"/>
      <c r="E7" s="31"/>
      <c r="F7" s="31"/>
      <c r="G7" s="31"/>
      <c r="H7" s="31"/>
      <c r="I7" s="31"/>
    </row>
    <row r="8" spans="1:10" s="43" customFormat="1" ht="27.75" customHeight="1" x14ac:dyDescent="0.25">
      <c r="A8" s="109" t="s">
        <v>142</v>
      </c>
      <c r="B8" s="31"/>
      <c r="C8" s="111" t="s">
        <v>273</v>
      </c>
      <c r="D8" s="31"/>
      <c r="E8" s="31"/>
      <c r="F8" s="31"/>
      <c r="G8" s="31"/>
      <c r="H8" s="31"/>
      <c r="I8" s="31"/>
    </row>
    <row r="9" spans="1:10" ht="27.75" customHeight="1" x14ac:dyDescent="0.25">
      <c r="A9" s="32" t="s">
        <v>143</v>
      </c>
      <c r="B9" s="32"/>
      <c r="C9" s="112" t="s">
        <v>274</v>
      </c>
      <c r="D9" s="31"/>
      <c r="F9" s="31"/>
      <c r="G9" s="31"/>
      <c r="H9" s="31"/>
      <c r="I9" s="31"/>
    </row>
    <row r="10" spans="1:10" ht="27.75" customHeight="1" x14ac:dyDescent="0.25">
      <c r="A10" s="31" t="s">
        <v>144</v>
      </c>
      <c r="B10" s="31"/>
      <c r="C10" s="111" t="s">
        <v>275</v>
      </c>
      <c r="D10" s="31"/>
      <c r="E10" s="31"/>
      <c r="F10" s="31"/>
      <c r="G10" s="31"/>
      <c r="H10" s="31"/>
      <c r="I10" s="31"/>
    </row>
    <row r="11" spans="1:10" s="43" customFormat="1" ht="27.75" customHeight="1" x14ac:dyDescent="0.25">
      <c r="A11" s="31" t="s">
        <v>145</v>
      </c>
      <c r="B11" s="31"/>
      <c r="C11" s="111" t="s">
        <v>276</v>
      </c>
      <c r="D11" s="31"/>
      <c r="E11" s="31"/>
      <c r="F11" s="31"/>
      <c r="G11" s="31"/>
      <c r="H11" s="31"/>
      <c r="I11" s="31"/>
    </row>
    <row r="12" spans="1:10" s="43" customFormat="1" ht="27.75" customHeight="1" x14ac:dyDescent="0.25">
      <c r="A12" s="31" t="s">
        <v>146</v>
      </c>
      <c r="B12" s="31"/>
      <c r="C12" s="111" t="s">
        <v>279</v>
      </c>
      <c r="D12" s="31"/>
      <c r="E12" s="31"/>
      <c r="F12" s="31"/>
      <c r="G12" s="31"/>
      <c r="H12" s="31"/>
      <c r="I12" s="31"/>
    </row>
    <row r="13" spans="1:10" ht="27.75" customHeight="1" x14ac:dyDescent="0.25">
      <c r="A13" s="31" t="s">
        <v>147</v>
      </c>
      <c r="B13" s="31"/>
      <c r="C13" s="111" t="s">
        <v>278</v>
      </c>
      <c r="D13" s="31"/>
      <c r="E13" s="31"/>
      <c r="F13" s="31"/>
      <c r="G13" s="31"/>
      <c r="H13" s="31"/>
      <c r="I13" s="31"/>
    </row>
    <row r="14" spans="1:10" ht="30.75" customHeight="1" x14ac:dyDescent="0.25">
      <c r="A14" s="31" t="s">
        <v>180</v>
      </c>
      <c r="B14" s="31"/>
      <c r="C14" s="111" t="s">
        <v>280</v>
      </c>
    </row>
    <row r="15" spans="1:10" s="43" customFormat="1" ht="30" customHeight="1" x14ac:dyDescent="0.25">
      <c r="A15" s="31" t="s">
        <v>181</v>
      </c>
      <c r="B15" s="31"/>
      <c r="C15" s="111" t="s">
        <v>281</v>
      </c>
    </row>
    <row r="16" spans="1:10" s="43" customFormat="1" x14ac:dyDescent="0.25"/>
    <row r="17" spans="1:9" ht="15.75" x14ac:dyDescent="0.25">
      <c r="A17" s="122" t="s">
        <v>282</v>
      </c>
      <c r="B17" s="123"/>
      <c r="C17" s="123"/>
      <c r="D17" s="123"/>
      <c r="E17" s="123"/>
      <c r="F17" s="123"/>
      <c r="G17" s="123"/>
      <c r="H17" s="123"/>
      <c r="I17" s="124"/>
    </row>
    <row r="18" spans="1:9" ht="27.75" customHeight="1" x14ac:dyDescent="0.25">
      <c r="A18" s="31" t="s">
        <v>148</v>
      </c>
      <c r="B18" s="31"/>
      <c r="C18" s="111" t="s">
        <v>149</v>
      </c>
      <c r="D18" s="111"/>
      <c r="E18" s="111"/>
      <c r="F18" s="111"/>
      <c r="G18" s="111"/>
      <c r="H18" s="111"/>
      <c r="I18" s="31"/>
    </row>
    <row r="19" spans="1:9" ht="34.5" customHeight="1" x14ac:dyDescent="0.25">
      <c r="A19" s="31" t="s">
        <v>150</v>
      </c>
      <c r="B19" s="31"/>
      <c r="C19" s="488" t="s">
        <v>283</v>
      </c>
      <c r="D19" s="488"/>
      <c r="E19" s="488"/>
      <c r="F19" s="488"/>
      <c r="G19" s="488"/>
      <c r="H19" s="488"/>
      <c r="I19" s="31"/>
    </row>
    <row r="20" spans="1:9" ht="37.5" customHeight="1" x14ac:dyDescent="0.25">
      <c r="A20" s="31" t="s">
        <v>151</v>
      </c>
      <c r="B20" s="31"/>
      <c r="C20" s="488" t="s">
        <v>284</v>
      </c>
      <c r="D20" s="488"/>
      <c r="E20" s="488"/>
      <c r="F20" s="488"/>
      <c r="G20" s="488"/>
      <c r="H20" s="488"/>
      <c r="I20" s="31"/>
    </row>
    <row r="21" spans="1:9" s="43" customFormat="1" ht="37.5" customHeight="1" x14ac:dyDescent="0.25">
      <c r="A21" s="31" t="s">
        <v>238</v>
      </c>
      <c r="B21" s="31"/>
      <c r="C21" s="488" t="s">
        <v>240</v>
      </c>
      <c r="D21" s="488"/>
      <c r="E21" s="488"/>
      <c r="F21" s="488"/>
      <c r="G21" s="488"/>
      <c r="H21" s="488"/>
      <c r="I21" s="31"/>
    </row>
    <row r="22" spans="1:9" s="43" customFormat="1" ht="37.5" customHeight="1" x14ac:dyDescent="0.25">
      <c r="A22" s="31" t="s">
        <v>241</v>
      </c>
      <c r="B22" s="31"/>
      <c r="C22" s="488" t="s">
        <v>243</v>
      </c>
      <c r="D22" s="488"/>
      <c r="E22" s="488"/>
      <c r="F22" s="488"/>
      <c r="G22" s="488"/>
      <c r="H22" s="488"/>
      <c r="I22" s="31"/>
    </row>
    <row r="23" spans="1:9" ht="27.75" customHeight="1" x14ac:dyDescent="0.25">
      <c r="A23" s="326" t="s">
        <v>185</v>
      </c>
    </row>
    <row r="24" spans="1:9" ht="27.75" customHeight="1" x14ac:dyDescent="0.25"/>
    <row r="25" spans="1:9" ht="18.75" customHeight="1" x14ac:dyDescent="0.25"/>
    <row r="26" spans="1:9" ht="31.5" customHeight="1" x14ac:dyDescent="0.25"/>
    <row r="27" spans="1:9" ht="33" customHeight="1" x14ac:dyDescent="0.25"/>
  </sheetData>
  <mergeCells count="4">
    <mergeCell ref="C19:H19"/>
    <mergeCell ref="C20:H20"/>
    <mergeCell ref="C21:H21"/>
    <mergeCell ref="C22:H22"/>
  </mergeCells>
  <pageMargins left="0.70866141732283472" right="0.70866141732283472" top="0.74803149606299213" bottom="0.74803149606299213" header="0.31496062992125984" footer="0.31496062992125984"/>
  <pageSetup paperSize="9"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553066"/>
  </sheetPr>
  <dimension ref="A1:Q24"/>
  <sheetViews>
    <sheetView zoomScaleNormal="100" workbookViewId="0">
      <pane ySplit="4" topLeftCell="A5" activePane="bottomLeft" state="frozen"/>
      <selection activeCell="E5" sqref="E5"/>
      <selection pane="bottomLeft" activeCell="B15" sqref="B15"/>
    </sheetView>
  </sheetViews>
  <sheetFormatPr defaultColWidth="9.140625" defaultRowHeight="12.75" x14ac:dyDescent="0.2"/>
  <cols>
    <col min="1" max="1" width="3.42578125" style="8" customWidth="1"/>
    <col min="2" max="2" width="11.5703125" style="8" customWidth="1"/>
    <col min="3" max="3" width="10.5703125" style="8" customWidth="1"/>
    <col min="4" max="4" width="11.28515625" style="8" customWidth="1"/>
    <col min="5" max="5" width="9" style="8" customWidth="1"/>
    <col min="6" max="7" width="10.42578125" style="8" customWidth="1"/>
    <col min="8" max="8" width="9.85546875" style="8" customWidth="1"/>
    <col min="9" max="10" width="9.7109375" style="8" customWidth="1"/>
    <col min="11" max="11" width="9.140625" style="8" customWidth="1"/>
    <col min="12" max="13" width="9.7109375" style="8" customWidth="1"/>
    <col min="14" max="14" width="9.140625" style="8" customWidth="1"/>
    <col min="15" max="16" width="9.140625" style="8"/>
    <col min="17" max="17" width="9.85546875" style="8" bestFit="1" customWidth="1"/>
    <col min="18" max="16384" width="9.140625" style="8"/>
  </cols>
  <sheetData>
    <row r="1" spans="1:17" ht="20.25" customHeight="1" x14ac:dyDescent="0.25">
      <c r="A1" s="9" t="s">
        <v>251</v>
      </c>
    </row>
    <row r="2" spans="1:17" ht="12.75" customHeight="1" x14ac:dyDescent="0.2">
      <c r="A2" s="568" t="s">
        <v>0</v>
      </c>
      <c r="B2" s="571" t="s">
        <v>1</v>
      </c>
      <c r="C2" s="604" t="s">
        <v>49</v>
      </c>
      <c r="D2" s="606" t="s">
        <v>16</v>
      </c>
      <c r="E2" s="606"/>
      <c r="F2" s="606"/>
      <c r="G2" s="606"/>
      <c r="H2" s="606"/>
      <c r="I2" s="606"/>
      <c r="J2" s="606"/>
      <c r="K2" s="606"/>
      <c r="L2" s="606"/>
      <c r="M2" s="607"/>
      <c r="N2" s="608"/>
    </row>
    <row r="3" spans="1:17" ht="36" customHeight="1" x14ac:dyDescent="0.2">
      <c r="A3" s="569"/>
      <c r="B3" s="572"/>
      <c r="C3" s="605"/>
      <c r="D3" s="562" t="s">
        <v>17</v>
      </c>
      <c r="E3" s="603"/>
      <c r="F3" s="597" t="s">
        <v>112</v>
      </c>
      <c r="G3" s="598"/>
      <c r="H3" s="598"/>
      <c r="I3" s="597" t="s">
        <v>18</v>
      </c>
      <c r="J3" s="598"/>
      <c r="K3" s="598"/>
      <c r="L3" s="597" t="s">
        <v>19</v>
      </c>
      <c r="M3" s="598"/>
      <c r="N3" s="602"/>
    </row>
    <row r="4" spans="1:17" ht="45" x14ac:dyDescent="0.2">
      <c r="A4" s="588"/>
      <c r="B4" s="587"/>
      <c r="C4" s="550"/>
      <c r="D4" s="251" t="s">
        <v>42</v>
      </c>
      <c r="E4" s="37" t="s">
        <v>183</v>
      </c>
      <c r="F4" s="251" t="s">
        <v>42</v>
      </c>
      <c r="G4" s="37" t="s">
        <v>262</v>
      </c>
      <c r="H4" s="37" t="s">
        <v>183</v>
      </c>
      <c r="I4" s="251" t="s">
        <v>42</v>
      </c>
      <c r="J4" s="37" t="s">
        <v>262</v>
      </c>
      <c r="K4" s="37" t="s">
        <v>183</v>
      </c>
      <c r="L4" s="251" t="s">
        <v>42</v>
      </c>
      <c r="M4" s="37" t="s">
        <v>262</v>
      </c>
      <c r="N4" s="180" t="s">
        <v>183</v>
      </c>
    </row>
    <row r="5" spans="1:17" ht="21" customHeight="1" x14ac:dyDescent="0.2">
      <c r="A5" s="599" t="s">
        <v>39</v>
      </c>
      <c r="B5" s="600"/>
      <c r="C5" s="600"/>
      <c r="D5" s="600"/>
      <c r="E5" s="600"/>
      <c r="F5" s="600"/>
      <c r="G5" s="600"/>
      <c r="H5" s="600"/>
      <c r="I5" s="600"/>
      <c r="J5" s="600"/>
      <c r="K5" s="600"/>
      <c r="L5" s="600"/>
      <c r="M5" s="600"/>
      <c r="N5" s="601"/>
    </row>
    <row r="6" spans="1:17" x14ac:dyDescent="0.2">
      <c r="A6" s="201">
        <v>1</v>
      </c>
      <c r="B6" s="209" t="s">
        <v>3</v>
      </c>
      <c r="C6" s="241">
        <v>94896201.920000002</v>
      </c>
      <c r="D6" s="172">
        <v>36974401.170000002</v>
      </c>
      <c r="E6" s="174">
        <f t="shared" ref="E6:E21" si="0">D6/C6</f>
        <v>0.38962993694068382</v>
      </c>
      <c r="F6" s="172">
        <v>19979496.16</v>
      </c>
      <c r="G6" s="182">
        <f t="shared" ref="G6:G10" si="1">F6/D6</f>
        <v>0.54036023648195841</v>
      </c>
      <c r="H6" s="182">
        <f t="shared" ref="H6:H22" si="2">F6/C6</f>
        <v>0.21054052486571845</v>
      </c>
      <c r="I6" s="264">
        <v>4110044.98</v>
      </c>
      <c r="J6" s="182">
        <f t="shared" ref="J6:J10" si="3">I6/D6</f>
        <v>0.11115920339325944</v>
      </c>
      <c r="K6" s="174">
        <f t="shared" ref="K6:K22" si="4">I6/C6</f>
        <v>4.3310953408492323E-2</v>
      </c>
      <c r="L6" s="172">
        <v>12884860.029999999</v>
      </c>
      <c r="M6" s="182">
        <f t="shared" ref="M6:M10" si="5">L6/D6</f>
        <v>0.34848056012478212</v>
      </c>
      <c r="N6" s="174">
        <f t="shared" ref="N6:N22" si="6">L6/C6</f>
        <v>0.13577845866647303</v>
      </c>
      <c r="O6" s="40"/>
    </row>
    <row r="7" spans="1:17" ht="16.5" customHeight="1" x14ac:dyDescent="0.2">
      <c r="A7" s="201">
        <v>2</v>
      </c>
      <c r="B7" s="209" t="s">
        <v>4</v>
      </c>
      <c r="C7" s="241">
        <v>67893052</v>
      </c>
      <c r="D7" s="172">
        <v>28192893</v>
      </c>
      <c r="E7" s="174">
        <f t="shared" si="0"/>
        <v>0.4152544652139073</v>
      </c>
      <c r="F7" s="172">
        <v>17419848</v>
      </c>
      <c r="G7" s="182">
        <f t="shared" si="1"/>
        <v>0.61788082549740464</v>
      </c>
      <c r="H7" s="182">
        <f t="shared" si="2"/>
        <v>0.25657777175785235</v>
      </c>
      <c r="I7" s="264">
        <v>7784729</v>
      </c>
      <c r="J7" s="182">
        <f t="shared" si="3"/>
        <v>0.27612380893298177</v>
      </c>
      <c r="K7" s="174">
        <f t="shared" si="4"/>
        <v>0.11466164461129248</v>
      </c>
      <c r="L7" s="172">
        <v>2988316</v>
      </c>
      <c r="M7" s="182">
        <f t="shared" si="5"/>
        <v>0.10599536556961359</v>
      </c>
      <c r="N7" s="174">
        <f t="shared" si="6"/>
        <v>4.4015048844762497E-2</v>
      </c>
      <c r="O7" s="40"/>
    </row>
    <row r="8" spans="1:17" ht="16.5" customHeight="1" x14ac:dyDescent="0.2">
      <c r="A8" s="201">
        <v>3</v>
      </c>
      <c r="B8" s="209" t="s">
        <v>5</v>
      </c>
      <c r="C8" s="241">
        <v>32997431</v>
      </c>
      <c r="D8" s="172">
        <v>11540945</v>
      </c>
      <c r="E8" s="174">
        <f t="shared" si="0"/>
        <v>0.34975283378878796</v>
      </c>
      <c r="F8" s="172">
        <v>6202911</v>
      </c>
      <c r="G8" s="182">
        <f t="shared" si="1"/>
        <v>0.53746993855355862</v>
      </c>
      <c r="H8" s="182">
        <f t="shared" si="2"/>
        <v>0.1879816340853929</v>
      </c>
      <c r="I8" s="264">
        <v>942036</v>
      </c>
      <c r="J8" s="182">
        <f t="shared" si="3"/>
        <v>8.1625551460473997E-2</v>
      </c>
      <c r="K8" s="174">
        <f t="shared" si="4"/>
        <v>2.8548767932873319E-2</v>
      </c>
      <c r="L8" s="172">
        <v>4395998</v>
      </c>
      <c r="M8" s="182">
        <f t="shared" si="5"/>
        <v>0.38090450998596737</v>
      </c>
      <c r="N8" s="174">
        <f t="shared" si="6"/>
        <v>0.13322243177052176</v>
      </c>
      <c r="O8" s="40"/>
    </row>
    <row r="9" spans="1:17" ht="16.5" customHeight="1" x14ac:dyDescent="0.2">
      <c r="A9" s="201">
        <v>4</v>
      </c>
      <c r="B9" s="209" t="s">
        <v>6</v>
      </c>
      <c r="C9" s="241">
        <v>14504994</v>
      </c>
      <c r="D9" s="172">
        <v>5153576</v>
      </c>
      <c r="E9" s="174">
        <f t="shared" si="0"/>
        <v>0.35529666541054755</v>
      </c>
      <c r="F9" s="172">
        <v>3009513</v>
      </c>
      <c r="G9" s="182">
        <f t="shared" si="1"/>
        <v>0.58396596848479576</v>
      </c>
      <c r="H9" s="182">
        <f t="shared" si="2"/>
        <v>0.20748116131588887</v>
      </c>
      <c r="I9" s="264">
        <v>479665</v>
      </c>
      <c r="J9" s="182">
        <f t="shared" si="3"/>
        <v>9.3074207113662433E-2</v>
      </c>
      <c r="K9" s="174">
        <f t="shared" si="4"/>
        <v>3.3068955423214925E-2</v>
      </c>
      <c r="L9" s="172">
        <v>1664398</v>
      </c>
      <c r="M9" s="182">
        <f t="shared" si="5"/>
        <v>0.32295982440154175</v>
      </c>
      <c r="N9" s="174">
        <f t="shared" si="6"/>
        <v>0.11474654867144378</v>
      </c>
      <c r="O9" s="40"/>
      <c r="Q9" s="153"/>
    </row>
    <row r="10" spans="1:17" ht="16.5" customHeight="1" x14ac:dyDescent="0.2">
      <c r="A10" s="201">
        <v>5</v>
      </c>
      <c r="B10" s="209" t="s">
        <v>7</v>
      </c>
      <c r="C10" s="241">
        <v>62048799.000000045</v>
      </c>
      <c r="D10" s="172">
        <v>25713240.000000045</v>
      </c>
      <c r="E10" s="174">
        <f t="shared" si="0"/>
        <v>0.41440350843857632</v>
      </c>
      <c r="F10" s="172">
        <v>14928655.700000063</v>
      </c>
      <c r="G10" s="182">
        <f t="shared" si="1"/>
        <v>0.58058244313046647</v>
      </c>
      <c r="H10" s="182">
        <f t="shared" si="2"/>
        <v>0.24059540137110555</v>
      </c>
      <c r="I10" s="264">
        <v>4256257.83</v>
      </c>
      <c r="J10" s="182">
        <f t="shared" si="3"/>
        <v>0.16552786930001792</v>
      </c>
      <c r="K10" s="174">
        <f t="shared" si="4"/>
        <v>6.8595329782289535E-2</v>
      </c>
      <c r="L10" s="172">
        <v>6528326.4699999848</v>
      </c>
      <c r="M10" s="182">
        <f t="shared" si="5"/>
        <v>0.25388968756951569</v>
      </c>
      <c r="N10" s="174">
        <f t="shared" si="6"/>
        <v>0.1052127772851813</v>
      </c>
      <c r="O10" s="40"/>
    </row>
    <row r="11" spans="1:17" ht="16.5" customHeight="1" x14ac:dyDescent="0.2">
      <c r="A11" s="201">
        <v>6</v>
      </c>
      <c r="B11" s="209" t="s">
        <v>8</v>
      </c>
      <c r="C11" s="241">
        <v>5513677</v>
      </c>
      <c r="D11" s="172">
        <v>3004236</v>
      </c>
      <c r="E11" s="174">
        <f t="shared" si="0"/>
        <v>0.54486978471898151</v>
      </c>
      <c r="F11" s="172">
        <v>2115009</v>
      </c>
      <c r="G11" s="182">
        <f>F11/D11</f>
        <v>0.70400893937759879</v>
      </c>
      <c r="H11" s="182">
        <f t="shared" si="2"/>
        <v>0.38359319923891078</v>
      </c>
      <c r="I11" s="264">
        <v>172411</v>
      </c>
      <c r="J11" s="182">
        <f>I11/D11</f>
        <v>5.7389299642238489E-2</v>
      </c>
      <c r="K11" s="174">
        <f t="shared" si="4"/>
        <v>3.1269695341239613E-2</v>
      </c>
      <c r="L11" s="172">
        <v>716816</v>
      </c>
      <c r="M11" s="182">
        <f>L11/D11</f>
        <v>0.23860176098016267</v>
      </c>
      <c r="N11" s="174">
        <f t="shared" si="6"/>
        <v>0.13000689013883113</v>
      </c>
      <c r="O11" s="40"/>
    </row>
    <row r="12" spans="1:17" ht="16.5" customHeight="1" x14ac:dyDescent="0.2">
      <c r="A12" s="201">
        <v>7</v>
      </c>
      <c r="B12" s="209" t="s">
        <v>36</v>
      </c>
      <c r="C12" s="241">
        <v>4777927.95</v>
      </c>
      <c r="D12" s="172">
        <v>2597196.9500000002</v>
      </c>
      <c r="E12" s="174">
        <f t="shared" si="0"/>
        <v>0.54358227607848297</v>
      </c>
      <c r="F12" s="172">
        <v>1196959.21</v>
      </c>
      <c r="G12" s="182">
        <f t="shared" ref="G12:G20" si="7">F12/D12</f>
        <v>0.46086578455284261</v>
      </c>
      <c r="H12" s="182">
        <f t="shared" si="2"/>
        <v>0.25051847213392991</v>
      </c>
      <c r="I12" s="264">
        <v>129111.62999999999</v>
      </c>
      <c r="J12" s="182">
        <f t="shared" ref="J12:J20" si="8">I12/D12</f>
        <v>4.9711913453463735E-2</v>
      </c>
      <c r="K12" s="174">
        <f t="shared" si="4"/>
        <v>2.7022515063250374E-2</v>
      </c>
      <c r="L12" s="172">
        <v>1271126.1100000001</v>
      </c>
      <c r="M12" s="182">
        <f t="shared" ref="M12:M20" si="9">L12/D12</f>
        <v>0.48942230199369363</v>
      </c>
      <c r="N12" s="174">
        <f t="shared" si="6"/>
        <v>0.26604128888130263</v>
      </c>
      <c r="O12" s="40"/>
    </row>
    <row r="13" spans="1:17" ht="16.5" customHeight="1" x14ac:dyDescent="0.2">
      <c r="A13" s="201">
        <v>8</v>
      </c>
      <c r="B13" s="265" t="s">
        <v>92</v>
      </c>
      <c r="C13" s="241">
        <v>6333822</v>
      </c>
      <c r="D13" s="172">
        <v>3116700</v>
      </c>
      <c r="E13" s="174">
        <f t="shared" si="0"/>
        <v>0.49207255903307673</v>
      </c>
      <c r="F13" s="172">
        <v>2192875</v>
      </c>
      <c r="G13" s="182">
        <f t="shared" si="7"/>
        <v>0.70358873167131908</v>
      </c>
      <c r="H13" s="182">
        <f t="shared" si="2"/>
        <v>0.34621670770034269</v>
      </c>
      <c r="I13" s="264">
        <v>184321</v>
      </c>
      <c r="J13" s="182">
        <f t="shared" si="8"/>
        <v>5.9139795296306995E-2</v>
      </c>
      <c r="K13" s="174">
        <f t="shared" si="4"/>
        <v>2.9101070412146095E-2</v>
      </c>
      <c r="L13" s="172">
        <v>739504</v>
      </c>
      <c r="M13" s="182">
        <f t="shared" si="9"/>
        <v>0.23727147303237398</v>
      </c>
      <c r="N13" s="174">
        <f t="shared" si="6"/>
        <v>0.11675478092058791</v>
      </c>
      <c r="O13" s="40"/>
    </row>
    <row r="14" spans="1:17" ht="16.5" customHeight="1" x14ac:dyDescent="0.2">
      <c r="A14" s="201">
        <v>9</v>
      </c>
      <c r="B14" s="209" t="s">
        <v>40</v>
      </c>
      <c r="C14" s="241">
        <v>4854055</v>
      </c>
      <c r="D14" s="172">
        <v>2809542</v>
      </c>
      <c r="E14" s="174">
        <f t="shared" si="0"/>
        <v>0.5788030831953902</v>
      </c>
      <c r="F14" s="172">
        <v>1726463</v>
      </c>
      <c r="G14" s="182">
        <f t="shared" si="7"/>
        <v>0.61449980103518653</v>
      </c>
      <c r="H14" s="182">
        <f t="shared" si="2"/>
        <v>0.35567437946211983</v>
      </c>
      <c r="I14" s="264">
        <v>168573</v>
      </c>
      <c r="J14" s="182">
        <f t="shared" si="8"/>
        <v>6.0000170846351467E-2</v>
      </c>
      <c r="K14" s="174">
        <f t="shared" si="4"/>
        <v>3.4728283878118396E-2</v>
      </c>
      <c r="L14" s="172">
        <v>914506</v>
      </c>
      <c r="M14" s="182">
        <f t="shared" si="9"/>
        <v>0.32550002811846201</v>
      </c>
      <c r="N14" s="174">
        <f t="shared" si="6"/>
        <v>0.18840041985515205</v>
      </c>
      <c r="O14" s="40"/>
    </row>
    <row r="15" spans="1:17" ht="16.5" customHeight="1" x14ac:dyDescent="0.2">
      <c r="A15" s="201">
        <v>10</v>
      </c>
      <c r="B15" s="209" t="s">
        <v>9</v>
      </c>
      <c r="C15" s="241">
        <v>5410654</v>
      </c>
      <c r="D15" s="172">
        <v>2176976</v>
      </c>
      <c r="E15" s="174">
        <f t="shared" si="0"/>
        <v>0.40234988228779739</v>
      </c>
      <c r="F15" s="172">
        <v>1264966</v>
      </c>
      <c r="G15" s="182">
        <f t="shared" si="7"/>
        <v>0.58106566172525553</v>
      </c>
      <c r="H15" s="182">
        <f t="shared" si="2"/>
        <v>0.23379170059663767</v>
      </c>
      <c r="I15" s="264">
        <v>303026</v>
      </c>
      <c r="J15" s="182">
        <f t="shared" si="8"/>
        <v>0.13919583863120219</v>
      </c>
      <c r="K15" s="174">
        <f t="shared" si="4"/>
        <v>5.6005429288215433E-2</v>
      </c>
      <c r="L15" s="172">
        <v>608984</v>
      </c>
      <c r="M15" s="182">
        <f t="shared" si="9"/>
        <v>0.27973849964354225</v>
      </c>
      <c r="N15" s="174">
        <f t="shared" si="6"/>
        <v>0.11255275240294427</v>
      </c>
      <c r="O15" s="40"/>
    </row>
    <row r="16" spans="1:17" ht="16.5" customHeight="1" x14ac:dyDescent="0.2">
      <c r="A16" s="201">
        <v>11</v>
      </c>
      <c r="B16" s="209" t="s">
        <v>10</v>
      </c>
      <c r="C16" s="241">
        <v>1868367</v>
      </c>
      <c r="D16" s="172">
        <v>1080066</v>
      </c>
      <c r="E16" s="174">
        <f t="shared" si="0"/>
        <v>0.57808021657415276</v>
      </c>
      <c r="F16" s="172">
        <v>694357</v>
      </c>
      <c r="G16" s="182">
        <f t="shared" si="7"/>
        <v>0.64288386080109916</v>
      </c>
      <c r="H16" s="182">
        <f t="shared" si="2"/>
        <v>0.37163844148392688</v>
      </c>
      <c r="I16" s="264">
        <v>169812</v>
      </c>
      <c r="J16" s="182">
        <f t="shared" si="8"/>
        <v>0.15722372521679231</v>
      </c>
      <c r="K16" s="174">
        <f t="shared" si="4"/>
        <v>9.088792512391837E-2</v>
      </c>
      <c r="L16" s="172">
        <v>215897</v>
      </c>
      <c r="M16" s="182">
        <f t="shared" si="9"/>
        <v>0.1998924139821085</v>
      </c>
      <c r="N16" s="174">
        <f t="shared" si="6"/>
        <v>0.11555384996630748</v>
      </c>
      <c r="O16" s="40"/>
    </row>
    <row r="17" spans="1:17" ht="16.5" customHeight="1" x14ac:dyDescent="0.2">
      <c r="A17" s="201">
        <v>13</v>
      </c>
      <c r="B17" s="209" t="s">
        <v>38</v>
      </c>
      <c r="C17" s="241">
        <v>7157555</v>
      </c>
      <c r="D17" s="172">
        <v>2680085</v>
      </c>
      <c r="E17" s="174">
        <f t="shared" si="0"/>
        <v>0.37444141190671953</v>
      </c>
      <c r="F17" s="172">
        <v>1640182</v>
      </c>
      <c r="G17" s="182">
        <f t="shared" si="7"/>
        <v>0.61198879886272262</v>
      </c>
      <c r="H17" s="182">
        <f t="shared" si="2"/>
        <v>0.22915394991725527</v>
      </c>
      <c r="I17" s="264">
        <v>182985</v>
      </c>
      <c r="J17" s="182">
        <f t="shared" si="8"/>
        <v>6.8275819610198935E-2</v>
      </c>
      <c r="K17" s="174">
        <f t="shared" si="4"/>
        <v>2.5565294293931378E-2</v>
      </c>
      <c r="L17" s="172">
        <v>856918</v>
      </c>
      <c r="M17" s="182">
        <f t="shared" si="9"/>
        <v>0.31973538152707842</v>
      </c>
      <c r="N17" s="174">
        <f t="shared" si="6"/>
        <v>0.1197221676955329</v>
      </c>
      <c r="O17" s="40"/>
    </row>
    <row r="18" spans="1:17" ht="16.5" customHeight="1" x14ac:dyDescent="0.2">
      <c r="A18" s="201">
        <v>14</v>
      </c>
      <c r="B18" s="209" t="s">
        <v>12</v>
      </c>
      <c r="C18" s="241">
        <v>6807332</v>
      </c>
      <c r="D18" s="172">
        <v>3276757</v>
      </c>
      <c r="E18" s="174">
        <f t="shared" si="0"/>
        <v>0.48135701329096331</v>
      </c>
      <c r="F18" s="172">
        <v>2412457</v>
      </c>
      <c r="G18" s="182">
        <f t="shared" si="7"/>
        <v>0.73623311096916855</v>
      </c>
      <c r="H18" s="182">
        <f t="shared" si="2"/>
        <v>0.35439097138203335</v>
      </c>
      <c r="I18" s="264">
        <v>259201</v>
      </c>
      <c r="J18" s="182">
        <f t="shared" si="8"/>
        <v>7.9102905708296339E-2</v>
      </c>
      <c r="K18" s="174">
        <f t="shared" si="4"/>
        <v>3.8076738434382223E-2</v>
      </c>
      <c r="L18" s="172">
        <v>605099</v>
      </c>
      <c r="M18" s="182">
        <f t="shared" si="9"/>
        <v>0.18466398332253506</v>
      </c>
      <c r="N18" s="174">
        <f t="shared" si="6"/>
        <v>8.8889303474547737E-2</v>
      </c>
      <c r="O18" s="40"/>
    </row>
    <row r="19" spans="1:17" ht="16.5" customHeight="1" x14ac:dyDescent="0.2">
      <c r="A19" s="201">
        <v>15</v>
      </c>
      <c r="B19" s="209" t="s">
        <v>13</v>
      </c>
      <c r="C19" s="241">
        <v>4387778</v>
      </c>
      <c r="D19" s="172">
        <v>2015263</v>
      </c>
      <c r="E19" s="174">
        <f t="shared" si="0"/>
        <v>0.45929010082096222</v>
      </c>
      <c r="F19" s="172">
        <v>1451545</v>
      </c>
      <c r="G19" s="182">
        <f t="shared" si="7"/>
        <v>0.72027571587430528</v>
      </c>
      <c r="H19" s="182">
        <f t="shared" si="2"/>
        <v>0.33081550616280042</v>
      </c>
      <c r="I19" s="264">
        <v>61458</v>
      </c>
      <c r="J19" s="182">
        <f t="shared" si="8"/>
        <v>3.0496267732797157E-2</v>
      </c>
      <c r="K19" s="174">
        <f t="shared" si="4"/>
        <v>1.4006633881659463E-2</v>
      </c>
      <c r="L19" s="172">
        <v>502260</v>
      </c>
      <c r="M19" s="182">
        <f t="shared" si="9"/>
        <v>0.2492280163928976</v>
      </c>
      <c r="N19" s="174">
        <f t="shared" si="6"/>
        <v>0.11446796077650237</v>
      </c>
      <c r="O19" s="40"/>
    </row>
    <row r="20" spans="1:17" ht="16.5" customHeight="1" x14ac:dyDescent="0.2">
      <c r="A20" s="201">
        <v>16</v>
      </c>
      <c r="B20" s="209" t="s">
        <v>14</v>
      </c>
      <c r="C20" s="241">
        <v>3310244</v>
      </c>
      <c r="D20" s="172">
        <v>1627710</v>
      </c>
      <c r="E20" s="174">
        <f t="shared" si="0"/>
        <v>0.49171903944240969</v>
      </c>
      <c r="F20" s="172">
        <v>949430</v>
      </c>
      <c r="G20" s="182">
        <f t="shared" si="7"/>
        <v>0.58329186402983335</v>
      </c>
      <c r="H20" s="182">
        <f t="shared" si="2"/>
        <v>0.28681571509532228</v>
      </c>
      <c r="I20" s="264">
        <v>292988</v>
      </c>
      <c r="J20" s="182">
        <f t="shared" si="8"/>
        <v>0.18000012287201037</v>
      </c>
      <c r="K20" s="174">
        <f t="shared" si="4"/>
        <v>8.8509487518140653E-2</v>
      </c>
      <c r="L20" s="172">
        <v>385292</v>
      </c>
      <c r="M20" s="182">
        <f t="shared" si="9"/>
        <v>0.23670801309815631</v>
      </c>
      <c r="N20" s="174">
        <f t="shared" si="6"/>
        <v>0.11639383682894675</v>
      </c>
      <c r="O20" s="40"/>
    </row>
    <row r="21" spans="1:17" ht="30.75" customHeight="1" x14ac:dyDescent="0.2">
      <c r="A21" s="542" t="s">
        <v>129</v>
      </c>
      <c r="B21" s="543"/>
      <c r="C21" s="253">
        <f>SUM(C6:C20)</f>
        <v>322761889.87000006</v>
      </c>
      <c r="D21" s="179">
        <f>SUM(D6:D20)</f>
        <v>131959587.12000005</v>
      </c>
      <c r="E21" s="175">
        <f t="shared" si="0"/>
        <v>0.40884500698998222</v>
      </c>
      <c r="F21" s="173">
        <f>SUM(F6:F20)</f>
        <v>77184667.070000052</v>
      </c>
      <c r="G21" s="149">
        <f>F21/D21</f>
        <v>0.5849114016991479</v>
      </c>
      <c r="H21" s="262">
        <f t="shared" si="2"/>
        <v>0.23913810611620842</v>
      </c>
      <c r="I21" s="178">
        <f>SUM(I6:I20)</f>
        <v>19496619.440000001</v>
      </c>
      <c r="J21" s="262">
        <f>I21/D21</f>
        <v>0.14774689634539676</v>
      </c>
      <c r="K21" s="175">
        <f t="shared" si="4"/>
        <v>6.0405580869081918E-2</v>
      </c>
      <c r="L21" s="71">
        <f>SUM(L6:L20)</f>
        <v>35278300.609999985</v>
      </c>
      <c r="M21" s="149">
        <f>L21/D21</f>
        <v>0.26734170195545526</v>
      </c>
      <c r="N21" s="175">
        <f t="shared" si="6"/>
        <v>0.10930132000469185</v>
      </c>
      <c r="O21" s="40"/>
    </row>
    <row r="22" spans="1:17" ht="30.75" customHeight="1" x14ac:dyDescent="0.2">
      <c r="A22" s="537" t="s">
        <v>136</v>
      </c>
      <c r="B22" s="538"/>
      <c r="C22" s="266">
        <v>33206405.81000001</v>
      </c>
      <c r="D22" s="259">
        <v>12445552.346299998</v>
      </c>
      <c r="E22" s="261">
        <f>D22/C22</f>
        <v>0.37479371954648755</v>
      </c>
      <c r="F22" s="259">
        <v>6014699.4122504378</v>
      </c>
      <c r="G22" s="437">
        <f>F22/D22</f>
        <v>0.48328103445232612</v>
      </c>
      <c r="H22" s="263">
        <f t="shared" si="2"/>
        <v>0.18113069648866151</v>
      </c>
      <c r="I22" s="254">
        <v>4396699.5125560118</v>
      </c>
      <c r="J22" s="263">
        <f>I22/D22</f>
        <v>0.35327475954597781</v>
      </c>
      <c r="K22" s="261">
        <f t="shared" si="4"/>
        <v>0.13240516115212803</v>
      </c>
      <c r="L22" s="250">
        <v>2034153.4214935491</v>
      </c>
      <c r="M22" s="437">
        <f>L22/D22</f>
        <v>0.1634442060016961</v>
      </c>
      <c r="N22" s="261">
        <f t="shared" si="6"/>
        <v>6.1257861905698027E-2</v>
      </c>
      <c r="O22" s="40"/>
      <c r="Q22" s="153"/>
    </row>
    <row r="23" spans="1:17" s="14" customFormat="1" ht="11.25" customHeight="1" x14ac:dyDescent="0.2">
      <c r="A23" s="242"/>
      <c r="B23" s="242"/>
      <c r="C23" s="243"/>
      <c r="D23" s="243"/>
      <c r="E23" s="244"/>
      <c r="F23" s="243"/>
      <c r="G23" s="243"/>
      <c r="H23" s="243"/>
      <c r="I23" s="243"/>
      <c r="J23" s="243"/>
      <c r="K23" s="243"/>
      <c r="L23" s="243"/>
      <c r="M23" s="243"/>
      <c r="N23" s="243"/>
    </row>
    <row r="24" spans="1:17" ht="27.75" customHeight="1" x14ac:dyDescent="0.2">
      <c r="A24" s="558" t="s">
        <v>131</v>
      </c>
      <c r="B24" s="559"/>
      <c r="C24" s="103">
        <f>SUM(C21:C22)</f>
        <v>355968295.68000007</v>
      </c>
      <c r="D24" s="103">
        <f>SUM(D21:D22)</f>
        <v>144405139.46630004</v>
      </c>
      <c r="E24" s="154">
        <f>D24/C24</f>
        <v>0.4056685418864211</v>
      </c>
      <c r="F24" s="103">
        <f t="shared" ref="F24" si="10">SUM(F21:F22)</f>
        <v>83199366.482250497</v>
      </c>
      <c r="G24" s="154">
        <f>F24/D24</f>
        <v>0.57615239173441479</v>
      </c>
      <c r="H24" s="154">
        <f>F24/C24</f>
        <v>0.23372690065927412</v>
      </c>
      <c r="I24" s="103">
        <f>SUM(I21:I22)</f>
        <v>23893318.952556014</v>
      </c>
      <c r="J24" s="154">
        <f>I24/D24</f>
        <v>0.16546030869027359</v>
      </c>
      <c r="K24" s="154">
        <f>I24/C24</f>
        <v>6.7122042166460422E-2</v>
      </c>
      <c r="L24" s="103">
        <v>34562569</v>
      </c>
      <c r="M24" s="154">
        <f>L24/D24</f>
        <v>0.2393444521970487</v>
      </c>
      <c r="N24" s="154">
        <f>L24/C24</f>
        <v>9.7094514931380965E-2</v>
      </c>
      <c r="O24" s="40"/>
    </row>
  </sheetData>
  <mergeCells count="12">
    <mergeCell ref="A21:B21"/>
    <mergeCell ref="A22:B22"/>
    <mergeCell ref="A24:B24"/>
    <mergeCell ref="F3:H3"/>
    <mergeCell ref="I3:K3"/>
    <mergeCell ref="A5:N5"/>
    <mergeCell ref="L3:N3"/>
    <mergeCell ref="D3:E3"/>
    <mergeCell ref="A2:A4"/>
    <mergeCell ref="B2:B4"/>
    <mergeCell ref="C2:C4"/>
    <mergeCell ref="D2:N2"/>
  </mergeCells>
  <pageMargins left="0.31496062992125984" right="0.11811023622047245" top="0.74803149606299213" bottom="0.74803149606299213" header="0.31496062992125984" footer="0.31496062992125984"/>
  <pageSetup paperSize="9" firstPageNumber="6" orientation="landscape" useFirstPageNumber="1" r:id="rId1"/>
  <headerFooter>
    <oddHeader>&amp;LAugstākās izglītības finansējums</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553066"/>
  </sheetPr>
  <dimension ref="A1:T30"/>
  <sheetViews>
    <sheetView zoomScaleNormal="100" workbookViewId="0">
      <pane ySplit="4" topLeftCell="A5" activePane="bottomLeft" state="frozen"/>
      <selection activeCell="E5" sqref="E5"/>
      <selection pane="bottomLeft" activeCell="D30" sqref="D30"/>
    </sheetView>
  </sheetViews>
  <sheetFormatPr defaultColWidth="9.140625" defaultRowHeight="12.75" x14ac:dyDescent="0.2"/>
  <cols>
    <col min="1" max="1" width="3.42578125" style="8" customWidth="1"/>
    <col min="2" max="2" width="11.5703125" style="8" customWidth="1"/>
    <col min="3" max="3" width="10.5703125" style="8" customWidth="1"/>
    <col min="4" max="4" width="10" style="8" customWidth="1"/>
    <col min="5" max="5" width="9.140625" style="8" customWidth="1"/>
    <col min="6" max="7" width="9.5703125" style="8" customWidth="1"/>
    <col min="8" max="8" width="8.85546875" style="8" customWidth="1"/>
    <col min="9" max="10" width="9" style="8" customWidth="1"/>
    <col min="11" max="11" width="8.85546875" style="8" customWidth="1"/>
    <col min="12" max="13" width="10.5703125" style="8" customWidth="1"/>
    <col min="14" max="14" width="8.85546875" style="8" customWidth="1"/>
    <col min="15" max="16" width="9.140625" style="8"/>
    <col min="17" max="17" width="9.85546875" style="8" bestFit="1" customWidth="1"/>
    <col min="18" max="16384" width="9.140625" style="8"/>
  </cols>
  <sheetData>
    <row r="1" spans="1:17" ht="20.25" customHeight="1" x14ac:dyDescent="0.25">
      <c r="A1" s="9" t="s">
        <v>267</v>
      </c>
    </row>
    <row r="2" spans="1:17" ht="12.75" customHeight="1" x14ac:dyDescent="0.2">
      <c r="A2" s="568" t="s">
        <v>0</v>
      </c>
      <c r="B2" s="571" t="s">
        <v>1</v>
      </c>
      <c r="C2" s="573" t="s">
        <v>49</v>
      </c>
      <c r="D2" s="609" t="s">
        <v>16</v>
      </c>
      <c r="E2" s="606"/>
      <c r="F2" s="606"/>
      <c r="G2" s="606"/>
      <c r="H2" s="606"/>
      <c r="I2" s="606"/>
      <c r="J2" s="606"/>
      <c r="K2" s="606"/>
      <c r="L2" s="606"/>
      <c r="M2" s="607"/>
      <c r="N2" s="608"/>
    </row>
    <row r="3" spans="1:17" ht="36" customHeight="1" x14ac:dyDescent="0.2">
      <c r="A3" s="569"/>
      <c r="B3" s="572"/>
      <c r="C3" s="574"/>
      <c r="D3" s="567" t="s">
        <v>17</v>
      </c>
      <c r="E3" s="603"/>
      <c r="F3" s="610" t="s">
        <v>112</v>
      </c>
      <c r="G3" s="611"/>
      <c r="H3" s="612"/>
      <c r="I3" s="598" t="s">
        <v>18</v>
      </c>
      <c r="J3" s="598"/>
      <c r="K3" s="598"/>
      <c r="L3" s="610" t="s">
        <v>19</v>
      </c>
      <c r="M3" s="611"/>
      <c r="N3" s="612"/>
    </row>
    <row r="4" spans="1:17" ht="45" x14ac:dyDescent="0.2">
      <c r="A4" s="588"/>
      <c r="B4" s="587"/>
      <c r="C4" s="589"/>
      <c r="D4" s="221" t="s">
        <v>42</v>
      </c>
      <c r="E4" s="37" t="s">
        <v>183</v>
      </c>
      <c r="F4" s="251" t="s">
        <v>42</v>
      </c>
      <c r="G4" s="37" t="s">
        <v>262</v>
      </c>
      <c r="H4" s="180" t="s">
        <v>183</v>
      </c>
      <c r="I4" s="221" t="s">
        <v>42</v>
      </c>
      <c r="J4" s="37" t="s">
        <v>262</v>
      </c>
      <c r="K4" s="37" t="s">
        <v>183</v>
      </c>
      <c r="L4" s="251" t="s">
        <v>42</v>
      </c>
      <c r="M4" s="37" t="s">
        <v>262</v>
      </c>
      <c r="N4" s="180" t="s">
        <v>183</v>
      </c>
      <c r="Q4" s="465"/>
    </row>
    <row r="5" spans="1:17" ht="21" customHeight="1" x14ac:dyDescent="0.2">
      <c r="A5" s="599" t="s">
        <v>165</v>
      </c>
      <c r="B5" s="600"/>
      <c r="C5" s="600"/>
      <c r="D5" s="600"/>
      <c r="E5" s="600"/>
      <c r="F5" s="600"/>
      <c r="G5" s="600"/>
      <c r="H5" s="600"/>
      <c r="I5" s="600"/>
      <c r="J5" s="600"/>
      <c r="K5" s="600"/>
      <c r="L5" s="600"/>
      <c r="M5" s="600"/>
      <c r="N5" s="601"/>
    </row>
    <row r="6" spans="1:17" ht="16.5" customHeight="1" x14ac:dyDescent="0.2">
      <c r="A6" s="247">
        <v>1</v>
      </c>
      <c r="B6" s="209" t="s">
        <v>260</v>
      </c>
      <c r="C6" s="241">
        <v>3321993</v>
      </c>
      <c r="D6" s="172">
        <v>2072220</v>
      </c>
      <c r="E6" s="174">
        <v>0.62378818980052031</v>
      </c>
      <c r="F6" s="172">
        <v>1363523</v>
      </c>
      <c r="G6" s="182">
        <f>F6/D6</f>
        <v>0.65800108096630672</v>
      </c>
      <c r="H6" s="182">
        <f>F6/C6</f>
        <v>0.41045330318275808</v>
      </c>
      <c r="I6" s="264">
        <v>207220</v>
      </c>
      <c r="J6" s="182">
        <f>I6/D6</f>
        <v>9.9999034851511903E-2</v>
      </c>
      <c r="K6" s="174">
        <f>I6/C6</f>
        <v>6.2378216931823757E-2</v>
      </c>
      <c r="L6" s="172">
        <v>501477</v>
      </c>
      <c r="M6" s="182">
        <f>L6/D6</f>
        <v>0.24199988418218144</v>
      </c>
      <c r="N6" s="174">
        <f>L6/C6</f>
        <v>0.15095666968593854</v>
      </c>
      <c r="O6" s="40"/>
    </row>
    <row r="7" spans="1:17" ht="17.25" customHeight="1" x14ac:dyDescent="0.2">
      <c r="A7" s="247">
        <v>2</v>
      </c>
      <c r="B7" s="209" t="s">
        <v>31</v>
      </c>
      <c r="C7" s="241">
        <v>1946847</v>
      </c>
      <c r="D7" s="172">
        <v>993089</v>
      </c>
      <c r="E7" s="174">
        <v>0.51010120466580067</v>
      </c>
      <c r="F7" s="172">
        <v>503325</v>
      </c>
      <c r="G7" s="182">
        <f t="shared" ref="G7:G13" si="0">F7/D7</f>
        <v>0.50682768613890594</v>
      </c>
      <c r="H7" s="182">
        <f t="shared" ref="H7:H13" si="1">F7/C7</f>
        <v>0.25853341325743623</v>
      </c>
      <c r="I7" s="264">
        <v>172551</v>
      </c>
      <c r="J7" s="182">
        <f t="shared" ref="J7:J13" si="2">I7/D7</f>
        <v>0.17375179868068219</v>
      </c>
      <c r="K7" s="174">
        <f t="shared" ref="K7:K13" si="3">I7/C7</f>
        <v>8.8631001819865662E-2</v>
      </c>
      <c r="L7" s="172">
        <v>317213</v>
      </c>
      <c r="M7" s="182">
        <f t="shared" ref="M7:M13" si="4">L7/D7</f>
        <v>0.31942051518041181</v>
      </c>
      <c r="N7" s="174">
        <f t="shared" ref="N7:N13" si="5">L7/C7</f>
        <v>0.16293678958849875</v>
      </c>
      <c r="O7" s="40"/>
    </row>
    <row r="8" spans="1:17" ht="18" customHeight="1" x14ac:dyDescent="0.2">
      <c r="A8" s="247">
        <v>3</v>
      </c>
      <c r="B8" s="209" t="s">
        <v>248</v>
      </c>
      <c r="C8" s="241">
        <v>3043136</v>
      </c>
      <c r="D8" s="172">
        <v>1534918</v>
      </c>
      <c r="E8" s="174">
        <v>0.50438692191213275</v>
      </c>
      <c r="F8" s="172">
        <v>889173</v>
      </c>
      <c r="G8" s="182">
        <f t="shared" si="0"/>
        <v>0.57929674419089494</v>
      </c>
      <c r="H8" s="182">
        <f t="shared" si="1"/>
        <v>0.29218970167616565</v>
      </c>
      <c r="I8" s="264">
        <v>222616</v>
      </c>
      <c r="J8" s="182">
        <f t="shared" si="2"/>
        <v>0.14503445786680461</v>
      </c>
      <c r="K8" s="174">
        <f t="shared" si="3"/>
        <v>7.3153483774632488E-2</v>
      </c>
      <c r="L8" s="172">
        <v>423129</v>
      </c>
      <c r="M8" s="182">
        <f t="shared" si="4"/>
        <v>0.27566879794230048</v>
      </c>
      <c r="N8" s="174">
        <f t="shared" si="5"/>
        <v>0.13904373646133461</v>
      </c>
      <c r="O8" s="40"/>
    </row>
    <row r="9" spans="1:17" ht="18.75" customHeight="1" x14ac:dyDescent="0.2">
      <c r="A9" s="247">
        <v>4</v>
      </c>
      <c r="B9" s="209" t="s">
        <v>227</v>
      </c>
      <c r="C9" s="241">
        <v>223568</v>
      </c>
      <c r="D9" s="172">
        <v>109415</v>
      </c>
      <c r="E9" s="174">
        <v>0.48940367136620627</v>
      </c>
      <c r="F9" s="172">
        <v>32415</v>
      </c>
      <c r="G9" s="182">
        <f t="shared" si="0"/>
        <v>0.29625736873372022</v>
      </c>
      <c r="H9" s="182">
        <f t="shared" si="1"/>
        <v>0.1449894439275746</v>
      </c>
      <c r="I9" s="264">
        <v>38000</v>
      </c>
      <c r="J9" s="182">
        <f t="shared" si="2"/>
        <v>0.34730155828725495</v>
      </c>
      <c r="K9" s="174">
        <f t="shared" si="3"/>
        <v>0.16997065769698705</v>
      </c>
      <c r="L9" s="172">
        <v>39000</v>
      </c>
      <c r="M9" s="182">
        <f t="shared" si="4"/>
        <v>0.35644107297902483</v>
      </c>
      <c r="N9" s="174">
        <f t="shared" si="5"/>
        <v>0.1744435697416446</v>
      </c>
      <c r="O9" s="40"/>
    </row>
    <row r="10" spans="1:17" ht="18.75" customHeight="1" x14ac:dyDescent="0.2">
      <c r="A10" s="247">
        <v>5</v>
      </c>
      <c r="B10" s="209" t="s">
        <v>32</v>
      </c>
      <c r="C10" s="241">
        <v>1513785</v>
      </c>
      <c r="D10" s="13">
        <v>946771</v>
      </c>
      <c r="E10" s="174">
        <v>0.62543293796675226</v>
      </c>
      <c r="F10" s="13">
        <v>818817</v>
      </c>
      <c r="G10" s="182">
        <f t="shared" si="0"/>
        <v>0.8648522187519474</v>
      </c>
      <c r="H10" s="182">
        <f t="shared" si="1"/>
        <v>0.54090706408109479</v>
      </c>
      <c r="I10" s="193">
        <v>68335</v>
      </c>
      <c r="J10" s="182">
        <f t="shared" si="2"/>
        <v>7.217690444679864E-2</v>
      </c>
      <c r="K10" s="174">
        <f t="shared" si="3"/>
        <v>4.5141813401506817E-2</v>
      </c>
      <c r="L10" s="267">
        <v>59619</v>
      </c>
      <c r="M10" s="182">
        <f t="shared" si="4"/>
        <v>6.2970876801253947E-2</v>
      </c>
      <c r="N10" s="174">
        <f t="shared" si="5"/>
        <v>3.9384060484150656E-2</v>
      </c>
    </row>
    <row r="11" spans="1:17" ht="18.75" customHeight="1" x14ac:dyDescent="0.2">
      <c r="A11" s="247">
        <v>6</v>
      </c>
      <c r="B11" s="209" t="s">
        <v>182</v>
      </c>
      <c r="C11" s="241">
        <v>745246</v>
      </c>
      <c r="D11" s="147">
        <v>463929</v>
      </c>
      <c r="E11" s="174">
        <v>0.62251793367559172</v>
      </c>
      <c r="F11" s="147">
        <v>288358</v>
      </c>
      <c r="G11" s="182">
        <f t="shared" si="0"/>
        <v>0.62155631572934655</v>
      </c>
      <c r="H11" s="182">
        <f t="shared" si="1"/>
        <v>0.38692995333084645</v>
      </c>
      <c r="I11" s="390">
        <v>33359</v>
      </c>
      <c r="J11" s="182">
        <f t="shared" si="2"/>
        <v>7.1905399317567995E-2</v>
      </c>
      <c r="K11" s="174">
        <f t="shared" si="3"/>
        <v>4.4762400603290724E-2</v>
      </c>
      <c r="L11" s="147">
        <v>142212</v>
      </c>
      <c r="M11" s="182">
        <f t="shared" si="4"/>
        <v>0.30653828495308549</v>
      </c>
      <c r="N11" s="174">
        <f t="shared" si="5"/>
        <v>0.1908255797414545</v>
      </c>
    </row>
    <row r="12" spans="1:17" ht="18.75" customHeight="1" x14ac:dyDescent="0.2">
      <c r="A12" s="247">
        <v>7</v>
      </c>
      <c r="B12" s="209" t="s">
        <v>179</v>
      </c>
      <c r="C12" s="241">
        <v>1187309</v>
      </c>
      <c r="D12" s="147">
        <v>612859</v>
      </c>
      <c r="E12" s="174">
        <v>0.516174812117149</v>
      </c>
      <c r="F12" s="147">
        <v>259998</v>
      </c>
      <c r="G12" s="182">
        <f t="shared" si="0"/>
        <v>0.42423787526984186</v>
      </c>
      <c r="H12" s="182">
        <f t="shared" si="1"/>
        <v>0.21898090556038907</v>
      </c>
      <c r="I12" s="390">
        <v>53142</v>
      </c>
      <c r="J12" s="182">
        <f t="shared" si="2"/>
        <v>8.6711625349387048E-2</v>
      </c>
      <c r="K12" s="174">
        <f t="shared" si="3"/>
        <v>4.475835692309247E-2</v>
      </c>
      <c r="L12" s="147">
        <v>299719</v>
      </c>
      <c r="M12" s="182">
        <f t="shared" si="4"/>
        <v>0.48905049938077111</v>
      </c>
      <c r="N12" s="174">
        <f t="shared" si="5"/>
        <v>0.25243554963366738</v>
      </c>
    </row>
    <row r="13" spans="1:17" ht="18" customHeight="1" x14ac:dyDescent="0.2">
      <c r="A13" s="247">
        <v>8</v>
      </c>
      <c r="B13" s="209" t="s">
        <v>37</v>
      </c>
      <c r="C13" s="241">
        <v>12484.959999999997</v>
      </c>
      <c r="D13" s="172">
        <v>9779.1299999999992</v>
      </c>
      <c r="E13" s="174">
        <f>D13/C13</f>
        <v>0.78327283387371693</v>
      </c>
      <c r="F13" s="172">
        <v>5164.2299999999996</v>
      </c>
      <c r="G13" s="182">
        <f t="shared" si="0"/>
        <v>0.52808685435207425</v>
      </c>
      <c r="H13" s="182">
        <f t="shared" si="1"/>
        <v>0.41363608693980602</v>
      </c>
      <c r="I13" s="264">
        <v>4614.8999999999996</v>
      </c>
      <c r="J13" s="182">
        <f t="shared" si="2"/>
        <v>0.47191314564792575</v>
      </c>
      <c r="K13" s="174">
        <f t="shared" si="3"/>
        <v>0.36963674693391091</v>
      </c>
      <c r="L13" s="172"/>
      <c r="M13" s="182">
        <f t="shared" si="4"/>
        <v>0</v>
      </c>
      <c r="N13" s="174">
        <f t="shared" si="5"/>
        <v>0</v>
      </c>
      <c r="O13" s="40"/>
    </row>
    <row r="14" spans="1:17" ht="36.75" customHeight="1" x14ac:dyDescent="0.2">
      <c r="A14" s="542" t="s">
        <v>166</v>
      </c>
      <c r="B14" s="543"/>
      <c r="C14" s="253">
        <f>SUM(C6:C13)</f>
        <v>11994368.960000001</v>
      </c>
      <c r="D14" s="173">
        <f>SUM(D6:D13)</f>
        <v>6742980.1299999999</v>
      </c>
      <c r="E14" s="175">
        <f>D14/C14</f>
        <v>0.562178815116256</v>
      </c>
      <c r="F14" s="173">
        <f>SUM(F6:F13)</f>
        <v>4160773.23</v>
      </c>
      <c r="G14" s="262">
        <f>F14/D14</f>
        <v>0.61705257167946004</v>
      </c>
      <c r="H14" s="262">
        <f>F14/C14</f>
        <v>0.3468938836111975</v>
      </c>
      <c r="I14" s="178">
        <f>SUM(I6:I13)</f>
        <v>799837.9</v>
      </c>
      <c r="J14" s="262">
        <f>I14/D14</f>
        <v>0.11861786399776919</v>
      </c>
      <c r="K14" s="175">
        <f>I14/C14</f>
        <v>6.6684450233887083E-2</v>
      </c>
      <c r="L14" s="71">
        <f>SUM(L6:L13)</f>
        <v>1782369</v>
      </c>
      <c r="M14" s="262">
        <f>L14/D14</f>
        <v>0.26432956432277072</v>
      </c>
      <c r="N14" s="175">
        <f>L14/C14</f>
        <v>0.14860048127117143</v>
      </c>
      <c r="O14" s="40"/>
    </row>
    <row r="15" spans="1:17" ht="36.75" customHeight="1" x14ac:dyDescent="0.2">
      <c r="A15" s="599" t="s">
        <v>164</v>
      </c>
      <c r="B15" s="600"/>
      <c r="C15" s="600"/>
      <c r="D15" s="600"/>
      <c r="E15" s="600"/>
      <c r="F15" s="600"/>
      <c r="G15" s="600"/>
      <c r="H15" s="600"/>
      <c r="I15" s="600"/>
      <c r="J15" s="600"/>
      <c r="K15" s="600"/>
      <c r="L15" s="600"/>
      <c r="M15" s="600"/>
      <c r="N15" s="601"/>
      <c r="O15" s="40"/>
    </row>
    <row r="16" spans="1:17" ht="18.75" customHeight="1" x14ac:dyDescent="0.2">
      <c r="A16" s="247">
        <v>1</v>
      </c>
      <c r="B16" s="209" t="s">
        <v>21</v>
      </c>
      <c r="C16" s="268">
        <v>1056883</v>
      </c>
      <c r="D16" s="267">
        <v>782757</v>
      </c>
      <c r="E16" s="252">
        <v>0.74062786514685164</v>
      </c>
      <c r="F16" s="193">
        <v>347042</v>
      </c>
      <c r="G16" s="470">
        <f t="shared" ref="G16:G18" si="6">F16/D16</f>
        <v>0.44335853911239376</v>
      </c>
      <c r="H16" s="240">
        <f>F16/C16</f>
        <v>0.32836368831743912</v>
      </c>
      <c r="I16" s="267">
        <v>178146</v>
      </c>
      <c r="J16" s="470">
        <f>I16/D16</f>
        <v>0.22758787209823739</v>
      </c>
      <c r="K16" s="152">
        <f>I16/C16</f>
        <v>0.16855791984543228</v>
      </c>
      <c r="L16" s="193">
        <v>257569</v>
      </c>
      <c r="M16" s="470">
        <f>L16/D16</f>
        <v>0.32905358878936886</v>
      </c>
      <c r="N16" s="174">
        <f>L16/C16</f>
        <v>0.24370625698398024</v>
      </c>
      <c r="O16" s="40"/>
    </row>
    <row r="17" spans="1:20" ht="18" customHeight="1" x14ac:dyDescent="0.2">
      <c r="A17" s="247">
        <v>2</v>
      </c>
      <c r="B17" s="209" t="s">
        <v>22</v>
      </c>
      <c r="C17" s="268">
        <v>1647699</v>
      </c>
      <c r="D17" s="267">
        <v>1071461</v>
      </c>
      <c r="E17" s="252">
        <v>0.65027714406575476</v>
      </c>
      <c r="F17" s="193">
        <v>558852</v>
      </c>
      <c r="G17" s="470">
        <f t="shared" si="6"/>
        <v>0.52157941352975046</v>
      </c>
      <c r="H17" s="240">
        <f t="shared" ref="H17:H24" si="7">F17/C17</f>
        <v>0.33917117143361741</v>
      </c>
      <c r="I17" s="267">
        <v>179554</v>
      </c>
      <c r="J17" s="470">
        <f t="shared" ref="J17:J24" si="8">I17/D17</f>
        <v>0.16757866128585175</v>
      </c>
      <c r="K17" s="152">
        <f t="shared" ref="K17:K24" si="9">I17/C17</f>
        <v>0.10897257326732614</v>
      </c>
      <c r="L17" s="193">
        <v>333055</v>
      </c>
      <c r="M17" s="470">
        <f t="shared" ref="M17:M24" si="10">L17/D17</f>
        <v>0.31084192518439774</v>
      </c>
      <c r="N17" s="174">
        <f t="shared" ref="N17:N24" si="11">L17/C17</f>
        <v>0.20213339936481117</v>
      </c>
      <c r="O17" s="40"/>
    </row>
    <row r="18" spans="1:20" ht="18" customHeight="1" x14ac:dyDescent="0.2">
      <c r="A18" s="247">
        <v>3</v>
      </c>
      <c r="B18" s="209" t="s">
        <v>24</v>
      </c>
      <c r="C18" s="268">
        <v>925966.2</v>
      </c>
      <c r="D18" s="267">
        <v>499973</v>
      </c>
      <c r="E18" s="252">
        <v>0.53994735444987085</v>
      </c>
      <c r="F18" s="193">
        <v>354232</v>
      </c>
      <c r="G18" s="470">
        <f t="shared" si="6"/>
        <v>0.70850225912199261</v>
      </c>
      <c r="H18" s="240">
        <f t="shared" si="7"/>
        <v>0.38255392043467679</v>
      </c>
      <c r="I18" s="267">
        <v>50258</v>
      </c>
      <c r="J18" s="470">
        <f t="shared" si="8"/>
        <v>0.10052142815712048</v>
      </c>
      <c r="K18" s="152">
        <f t="shared" si="9"/>
        <v>5.4276279198959963E-2</v>
      </c>
      <c r="L18" s="193">
        <v>95483</v>
      </c>
      <c r="M18" s="470">
        <f t="shared" si="10"/>
        <v>0.19097631272088691</v>
      </c>
      <c r="N18" s="174">
        <f t="shared" si="11"/>
        <v>0.10311715481623412</v>
      </c>
      <c r="O18" s="40"/>
    </row>
    <row r="19" spans="1:20" ht="20.25" customHeight="1" x14ac:dyDescent="0.2">
      <c r="A19" s="247">
        <v>4</v>
      </c>
      <c r="B19" s="209" t="s">
        <v>25</v>
      </c>
      <c r="C19" s="268">
        <v>1691193</v>
      </c>
      <c r="D19" s="267">
        <v>1139730</v>
      </c>
      <c r="E19" s="252">
        <v>0.673920717505335</v>
      </c>
      <c r="F19" s="193">
        <v>248520</v>
      </c>
      <c r="G19" s="470">
        <f>F19/D19</f>
        <v>0.21805164381037614</v>
      </c>
      <c r="H19" s="240">
        <f t="shared" si="7"/>
        <v>0.14694952024990643</v>
      </c>
      <c r="I19" s="267">
        <v>157679</v>
      </c>
      <c r="J19" s="470">
        <f t="shared" si="8"/>
        <v>0.1383476788362156</v>
      </c>
      <c r="K19" s="152">
        <f t="shared" si="9"/>
        <v>9.3235366986500062E-2</v>
      </c>
      <c r="L19" s="193">
        <v>733531</v>
      </c>
      <c r="M19" s="470">
        <f t="shared" si="10"/>
        <v>0.64360067735340831</v>
      </c>
      <c r="N19" s="174">
        <f t="shared" si="11"/>
        <v>0.43373583026892848</v>
      </c>
      <c r="O19" s="40"/>
    </row>
    <row r="20" spans="1:20" ht="18.75" customHeight="1" x14ac:dyDescent="0.2">
      <c r="A20" s="247">
        <v>5</v>
      </c>
      <c r="B20" s="209" t="s">
        <v>26</v>
      </c>
      <c r="C20" s="268">
        <v>363880.95</v>
      </c>
      <c r="D20" s="267">
        <v>236689.73</v>
      </c>
      <c r="E20" s="252">
        <v>0.65045925047738828</v>
      </c>
      <c r="F20" s="193">
        <v>92590.3</v>
      </c>
      <c r="G20" s="470">
        <f t="shared" ref="G20:G24" si="12">F20/D20</f>
        <v>0.39118849812368284</v>
      </c>
      <c r="H20" s="240">
        <f t="shared" si="7"/>
        <v>0.25445217728490593</v>
      </c>
      <c r="I20" s="267">
        <v>43790.55</v>
      </c>
      <c r="J20" s="470">
        <f t="shared" si="8"/>
        <v>0.18501246336290131</v>
      </c>
      <c r="K20" s="152">
        <f t="shared" si="9"/>
        <v>0.12034306824800804</v>
      </c>
      <c r="L20" s="193">
        <v>100308.88</v>
      </c>
      <c r="M20" s="470">
        <f t="shared" si="10"/>
        <v>0.42379903851341588</v>
      </c>
      <c r="N20" s="174">
        <f t="shared" si="11"/>
        <v>0.27566400494447429</v>
      </c>
      <c r="O20" s="40"/>
      <c r="Q20" s="153"/>
    </row>
    <row r="21" spans="1:20" s="14" customFormat="1" ht="18" customHeight="1" x14ac:dyDescent="0.2">
      <c r="A21" s="247">
        <v>6</v>
      </c>
      <c r="B21" s="209" t="s">
        <v>27</v>
      </c>
      <c r="C21" s="268">
        <v>725965</v>
      </c>
      <c r="D21" s="267">
        <v>372028</v>
      </c>
      <c r="E21" s="252">
        <v>0.51245996707830266</v>
      </c>
      <c r="F21" s="193">
        <v>160586</v>
      </c>
      <c r="G21" s="470">
        <f t="shared" si="12"/>
        <v>0.43165030589095443</v>
      </c>
      <c r="H21" s="240">
        <f t="shared" si="7"/>
        <v>0.22120350154621779</v>
      </c>
      <c r="I21" s="267">
        <v>52200</v>
      </c>
      <c r="J21" s="470">
        <f t="shared" si="8"/>
        <v>0.14031201952541206</v>
      </c>
      <c r="K21" s="152">
        <f t="shared" si="9"/>
        <v>7.1904292906682835E-2</v>
      </c>
      <c r="L21" s="193">
        <v>159242</v>
      </c>
      <c r="M21" s="470">
        <f t="shared" si="10"/>
        <v>0.42803767458363351</v>
      </c>
      <c r="N21" s="174">
        <f t="shared" si="11"/>
        <v>0.21935217262540205</v>
      </c>
    </row>
    <row r="22" spans="1:20" ht="15.75" customHeight="1" x14ac:dyDescent="0.2">
      <c r="A22" s="247">
        <v>7</v>
      </c>
      <c r="B22" s="209" t="s">
        <v>28</v>
      </c>
      <c r="C22" s="268">
        <v>4669836</v>
      </c>
      <c r="D22" s="267">
        <v>2611136</v>
      </c>
      <c r="E22" s="252">
        <v>0.55914940053569329</v>
      </c>
      <c r="F22" s="193">
        <v>364818</v>
      </c>
      <c r="G22" s="470">
        <f t="shared" si="12"/>
        <v>0.13971620015196451</v>
      </c>
      <c r="H22" s="240">
        <f t="shared" si="7"/>
        <v>7.8122229560095902E-2</v>
      </c>
      <c r="I22" s="267">
        <v>339448</v>
      </c>
      <c r="J22" s="470">
        <f t="shared" si="8"/>
        <v>0.13000012255202334</v>
      </c>
      <c r="K22" s="152">
        <f t="shared" si="9"/>
        <v>7.2689490594530518E-2</v>
      </c>
      <c r="L22" s="193">
        <v>1906870</v>
      </c>
      <c r="M22" s="470">
        <f t="shared" si="10"/>
        <v>0.73028367729601218</v>
      </c>
      <c r="N22" s="174">
        <f t="shared" si="11"/>
        <v>0.40833768038106694</v>
      </c>
      <c r="O22" s="40"/>
      <c r="T22" s="464"/>
    </row>
    <row r="23" spans="1:20" ht="18.75" customHeight="1" x14ac:dyDescent="0.2">
      <c r="A23" s="247">
        <v>8</v>
      </c>
      <c r="B23" s="209" t="s">
        <v>30</v>
      </c>
      <c r="C23" s="268">
        <v>374964</v>
      </c>
      <c r="D23" s="267">
        <v>264713</v>
      </c>
      <c r="E23" s="252">
        <v>0.70596910636754462</v>
      </c>
      <c r="F23" s="193">
        <v>96948</v>
      </c>
      <c r="G23" s="470">
        <f t="shared" si="12"/>
        <v>0.36623815226301693</v>
      </c>
      <c r="H23" s="240">
        <f t="shared" si="7"/>
        <v>0.25855282107082278</v>
      </c>
      <c r="I23" s="267">
        <v>61546</v>
      </c>
      <c r="J23" s="470">
        <f t="shared" si="8"/>
        <v>0.23250085942133555</v>
      </c>
      <c r="K23" s="152">
        <f t="shared" si="9"/>
        <v>0.16413842395536637</v>
      </c>
      <c r="L23" s="193">
        <v>106219</v>
      </c>
      <c r="M23" s="470">
        <f t="shared" si="10"/>
        <v>0.40126098831564749</v>
      </c>
      <c r="N23" s="174">
        <f t="shared" si="11"/>
        <v>0.28327786134135546</v>
      </c>
    </row>
    <row r="24" spans="1:20" ht="18.75" customHeight="1" x14ac:dyDescent="0.2">
      <c r="A24" s="247">
        <v>9</v>
      </c>
      <c r="B24" s="209" t="s">
        <v>34</v>
      </c>
      <c r="C24" s="268">
        <v>4265474</v>
      </c>
      <c r="D24" s="267">
        <v>2913301</v>
      </c>
      <c r="E24" s="252">
        <v>0.68299584055605544</v>
      </c>
      <c r="F24" s="193">
        <v>464887</v>
      </c>
      <c r="G24" s="470">
        <f t="shared" si="12"/>
        <v>0.15957396781177091</v>
      </c>
      <c r="H24" s="240">
        <f t="shared" si="7"/>
        <v>0.1089883562764654</v>
      </c>
      <c r="I24" s="267">
        <v>102983</v>
      </c>
      <c r="J24" s="470">
        <f t="shared" si="8"/>
        <v>3.5349248155271289E-2</v>
      </c>
      <c r="K24" s="152">
        <f t="shared" si="9"/>
        <v>2.4143389456834106E-2</v>
      </c>
      <c r="L24" s="193">
        <v>2345431</v>
      </c>
      <c r="M24" s="470">
        <f t="shared" si="10"/>
        <v>0.80507678403295779</v>
      </c>
      <c r="N24" s="174">
        <f t="shared" si="11"/>
        <v>0.54986409482275589</v>
      </c>
    </row>
    <row r="25" spans="1:20" ht="26.25" customHeight="1" x14ac:dyDescent="0.2">
      <c r="A25" s="513" t="s">
        <v>135</v>
      </c>
      <c r="B25" s="514"/>
      <c r="C25" s="253">
        <f>SUM(C16:C24)</f>
        <v>15721861.15</v>
      </c>
      <c r="D25" s="173">
        <f>SUM(D16:D24)</f>
        <v>9891788.7300000004</v>
      </c>
      <c r="E25" s="177">
        <f>D25/C25</f>
        <v>0.6291741566487502</v>
      </c>
      <c r="F25" s="178">
        <f>SUM(F16:F24)</f>
        <v>2688475.3</v>
      </c>
      <c r="G25" s="262">
        <f>F25/D25</f>
        <v>0.27178858883695545</v>
      </c>
      <c r="H25" s="175">
        <f>F25/C25</f>
        <v>0.17100235616824538</v>
      </c>
      <c r="I25" s="173">
        <f>SUM(I16:I24)</f>
        <v>1165604.55</v>
      </c>
      <c r="J25" s="262">
        <f>I25/D25</f>
        <v>0.11783556865351692</v>
      </c>
      <c r="K25" s="177">
        <f>I25/C25</f>
        <v>7.4139094530802419E-2</v>
      </c>
      <c r="L25" s="178">
        <f>SUM(L16:L24)</f>
        <v>6037708.8799999999</v>
      </c>
      <c r="M25" s="262">
        <f>L25/D25</f>
        <v>0.61037584250952759</v>
      </c>
      <c r="N25" s="175">
        <f>L25/C25</f>
        <v>0.3840327059497024</v>
      </c>
    </row>
    <row r="26" spans="1:20" ht="36.75" customHeight="1" x14ac:dyDescent="0.2">
      <c r="A26" s="542" t="s">
        <v>184</v>
      </c>
      <c r="B26" s="543"/>
      <c r="C26" s="308">
        <f>SUM(C25,C14)</f>
        <v>27716230.109999999</v>
      </c>
      <c r="D26" s="305">
        <f>SUM(D25,D14)</f>
        <v>16634768.859999999</v>
      </c>
      <c r="E26" s="177">
        <f>D26/C26</f>
        <v>0.60018151076030302</v>
      </c>
      <c r="F26" s="311">
        <f>SUM(F25,F14)</f>
        <v>6849248.5299999993</v>
      </c>
      <c r="G26" s="262">
        <f t="shared" ref="G26:G27" si="13">F26/D26</f>
        <v>0.41174293358952024</v>
      </c>
      <c r="H26" s="306">
        <f>F26/C26</f>
        <v>0.24712049592663737</v>
      </c>
      <c r="I26" s="309">
        <f>SUM(I25,I14)</f>
        <v>1965442.4500000002</v>
      </c>
      <c r="J26" s="262">
        <f t="shared" ref="J26:J27" si="14">I26/D26</f>
        <v>0.11815267567234476</v>
      </c>
      <c r="K26" s="310">
        <f>I26/C26</f>
        <v>7.0913051385399981E-2</v>
      </c>
      <c r="L26" s="311">
        <f>SUM(L25,L14)</f>
        <v>7820077.8799999999</v>
      </c>
      <c r="M26" s="262">
        <f t="shared" ref="M26:M27" si="15">L26/D26</f>
        <v>0.47010439073813498</v>
      </c>
      <c r="N26" s="306">
        <f>L26/C26</f>
        <v>0.28214796344826565</v>
      </c>
    </row>
    <row r="27" spans="1:20" ht="23.25" customHeight="1" x14ac:dyDescent="0.2">
      <c r="A27" s="537" t="s">
        <v>134</v>
      </c>
      <c r="B27" s="538"/>
      <c r="C27" s="266">
        <v>6511059</v>
      </c>
      <c r="D27" s="259">
        <v>1934057</v>
      </c>
      <c r="E27" s="258">
        <f>D27/C27</f>
        <v>0.29704184833834252</v>
      </c>
      <c r="F27" s="254">
        <v>863267</v>
      </c>
      <c r="G27" s="436">
        <f t="shared" si="13"/>
        <v>0.44635034024333303</v>
      </c>
      <c r="H27" s="261">
        <f>F27/C27</f>
        <v>0.13258473007232771</v>
      </c>
      <c r="I27" s="466">
        <v>697078</v>
      </c>
      <c r="J27" s="260">
        <f t="shared" si="14"/>
        <v>0.36042267627065799</v>
      </c>
      <c r="K27" s="284">
        <f>I27/C27</f>
        <v>0.10706061794248831</v>
      </c>
      <c r="L27" s="254">
        <v>373712</v>
      </c>
      <c r="M27" s="436">
        <f t="shared" si="15"/>
        <v>0.19322698348600895</v>
      </c>
      <c r="N27" s="261">
        <f>L27/C27</f>
        <v>5.739650032352648E-2</v>
      </c>
    </row>
    <row r="28" spans="1:20" x14ac:dyDescent="0.2">
      <c r="G28" s="471"/>
      <c r="I28" s="243"/>
      <c r="J28" s="469"/>
      <c r="M28" s="471"/>
    </row>
    <row r="29" spans="1:20" ht="12.75" customHeight="1" x14ac:dyDescent="0.2">
      <c r="A29" s="558" t="s">
        <v>167</v>
      </c>
      <c r="B29" s="559"/>
      <c r="C29" s="103">
        <f>SUM(C26:C27)</f>
        <v>34227289.109999999</v>
      </c>
      <c r="D29" s="103">
        <f>SUM(D26:D27)</f>
        <v>18568825.859999999</v>
      </c>
      <c r="E29" s="154">
        <f>D29/C29</f>
        <v>0.54251523690127268</v>
      </c>
      <c r="F29" s="103">
        <f>SUM(F26:F27)</f>
        <v>7712515.5299999993</v>
      </c>
      <c r="G29" s="154">
        <f>F29/D29</f>
        <v>0.4153475070609553</v>
      </c>
      <c r="H29" s="154">
        <f>F29/C29</f>
        <v>0.22533235118952719</v>
      </c>
      <c r="I29" s="103">
        <f>SUM(I26:I27)</f>
        <v>2662520.4500000002</v>
      </c>
      <c r="J29" s="154">
        <f>I29/D29</f>
        <v>0.14338658082498709</v>
      </c>
      <c r="K29" s="154">
        <f>I29/C29</f>
        <v>7.7789404864731349E-2</v>
      </c>
      <c r="L29" s="103">
        <f>SUM(L26:L27)</f>
        <v>8193789.8799999999</v>
      </c>
      <c r="M29" s="154">
        <f>L29/D29</f>
        <v>0.44126591211405758</v>
      </c>
      <c r="N29" s="154">
        <f>L29/C29</f>
        <v>0.23939348084701412</v>
      </c>
    </row>
    <row r="30" spans="1:20" x14ac:dyDescent="0.2">
      <c r="A30" s="73"/>
    </row>
  </sheetData>
  <mergeCells count="15">
    <mergeCell ref="A2:A4"/>
    <mergeCell ref="B2:B4"/>
    <mergeCell ref="C2:C4"/>
    <mergeCell ref="D2:N2"/>
    <mergeCell ref="D3:E3"/>
    <mergeCell ref="F3:H3"/>
    <mergeCell ref="I3:K3"/>
    <mergeCell ref="L3:N3"/>
    <mergeCell ref="A27:B27"/>
    <mergeCell ref="A29:B29"/>
    <mergeCell ref="A15:N15"/>
    <mergeCell ref="A5:N5"/>
    <mergeCell ref="A14:B14"/>
    <mergeCell ref="A25:B25"/>
    <mergeCell ref="A26:B26"/>
  </mergeCells>
  <pageMargins left="0.31496062992125984" right="0.11811023622047245" top="0.74803149606299213" bottom="0.74803149606299213" header="0.31496062992125984" footer="0.31496062992125984"/>
  <pageSetup paperSize="9" firstPageNumber="6" orientation="landscape" useFirstPageNumber="1" r:id="rId1"/>
  <headerFooter>
    <oddHeader>&amp;LAugstākās izglītības finansējums</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553066"/>
  </sheetPr>
  <dimension ref="A1:O24"/>
  <sheetViews>
    <sheetView zoomScaleNormal="100" workbookViewId="0">
      <selection activeCell="F13" sqref="F13"/>
    </sheetView>
  </sheetViews>
  <sheetFormatPr defaultColWidth="9.140625" defaultRowHeight="12.75" x14ac:dyDescent="0.2"/>
  <cols>
    <col min="1" max="1" width="4.7109375" style="8" customWidth="1"/>
    <col min="2" max="5" width="11.5703125" style="8" customWidth="1"/>
    <col min="6" max="6" width="13" style="8" customWidth="1"/>
    <col min="7" max="7" width="10.7109375" style="8" customWidth="1"/>
    <col min="8" max="8" width="12" style="8" customWidth="1"/>
    <col min="9" max="9" width="11" style="8" customWidth="1"/>
    <col min="10" max="10" width="11.140625" style="8" customWidth="1"/>
    <col min="11" max="11" width="10.5703125" style="8" customWidth="1"/>
    <col min="12" max="12" width="9.85546875" style="8" bestFit="1" customWidth="1"/>
    <col min="13" max="13" width="9.28515625" style="8" bestFit="1" customWidth="1"/>
    <col min="14" max="14" width="10.28515625" style="8" bestFit="1" customWidth="1"/>
    <col min="15" max="15" width="9.28515625" style="8" bestFit="1" customWidth="1"/>
    <col min="16" max="16384" width="9.140625" style="8"/>
  </cols>
  <sheetData>
    <row r="1" spans="1:12" ht="20.25" customHeight="1" x14ac:dyDescent="0.25">
      <c r="A1" s="9" t="s">
        <v>277</v>
      </c>
    </row>
    <row r="2" spans="1:12" ht="49.5" customHeight="1" x14ac:dyDescent="0.2">
      <c r="A2" s="270" t="s">
        <v>0</v>
      </c>
      <c r="B2" s="271" t="s">
        <v>1</v>
      </c>
      <c r="C2" s="273" t="s">
        <v>171</v>
      </c>
      <c r="D2" s="272" t="s">
        <v>172</v>
      </c>
      <c r="E2" s="273" t="s">
        <v>173</v>
      </c>
      <c r="F2" s="274" t="s">
        <v>50</v>
      </c>
      <c r="G2" s="276" t="s">
        <v>51</v>
      </c>
      <c r="H2" s="275" t="s">
        <v>110</v>
      </c>
      <c r="I2" s="278" t="s">
        <v>159</v>
      </c>
      <c r="J2" s="277" t="s">
        <v>20</v>
      </c>
    </row>
    <row r="3" spans="1:12" ht="22.5" customHeight="1" x14ac:dyDescent="0.2">
      <c r="A3" s="599" t="s">
        <v>39</v>
      </c>
      <c r="B3" s="600"/>
      <c r="C3" s="613"/>
      <c r="D3" s="613"/>
      <c r="E3" s="613"/>
      <c r="F3" s="613"/>
      <c r="G3" s="613"/>
      <c r="H3" s="613"/>
      <c r="I3" s="613"/>
      <c r="J3" s="614"/>
    </row>
    <row r="4" spans="1:12" x14ac:dyDescent="0.2">
      <c r="A4" s="201">
        <v>1</v>
      </c>
      <c r="B4" s="209" t="s">
        <v>3</v>
      </c>
      <c r="C4" s="279">
        <v>0.21054052486571845</v>
      </c>
      <c r="D4" s="182">
        <v>4.3310953408492323E-2</v>
      </c>
      <c r="E4" s="279">
        <v>0.13577845866647303</v>
      </c>
      <c r="F4" s="182">
        <v>9.8408587815481688E-2</v>
      </c>
      <c r="G4" s="279">
        <v>0.23399019497871174</v>
      </c>
      <c r="H4" s="182">
        <v>0.16445507643347421</v>
      </c>
      <c r="I4" s="279">
        <v>2.0393987544744085E-2</v>
      </c>
      <c r="J4" s="240">
        <v>9.3122216286904466E-2</v>
      </c>
      <c r="K4" s="40"/>
    </row>
    <row r="5" spans="1:12" ht="16.5" customHeight="1" x14ac:dyDescent="0.2">
      <c r="A5" s="201">
        <v>2</v>
      </c>
      <c r="B5" s="209" t="s">
        <v>4</v>
      </c>
      <c r="C5" s="279">
        <v>0.25657777175785235</v>
      </c>
      <c r="D5" s="182">
        <v>0.11466164461129248</v>
      </c>
      <c r="E5" s="279">
        <v>4.4015048844762497E-2</v>
      </c>
      <c r="F5" s="182">
        <v>0.10649786372838269</v>
      </c>
      <c r="G5" s="279">
        <v>0.21972454559856877</v>
      </c>
      <c r="H5" s="182">
        <v>0.17336395482707126</v>
      </c>
      <c r="I5" s="279">
        <v>4.3012869711616442E-2</v>
      </c>
      <c r="J5" s="240">
        <v>4.2146300920453537E-2</v>
      </c>
      <c r="K5" s="40"/>
    </row>
    <row r="6" spans="1:12" ht="16.5" customHeight="1" x14ac:dyDescent="0.2">
      <c r="A6" s="201">
        <v>3</v>
      </c>
      <c r="B6" s="209" t="s">
        <v>5</v>
      </c>
      <c r="C6" s="279">
        <v>0.1879816340853929</v>
      </c>
      <c r="D6" s="182">
        <v>2.8548767932873319E-2</v>
      </c>
      <c r="E6" s="279">
        <v>0.13322243177052176</v>
      </c>
      <c r="F6" s="182">
        <v>9.1449785893938235E-2</v>
      </c>
      <c r="G6" s="279">
        <v>0.22363204577956386</v>
      </c>
      <c r="H6" s="182">
        <v>0.21667562544490207</v>
      </c>
      <c r="I6" s="279">
        <v>3.8542697460296226E-2</v>
      </c>
      <c r="J6" s="240">
        <v>7.9947011632511639E-2</v>
      </c>
      <c r="K6" s="40"/>
    </row>
    <row r="7" spans="1:12" ht="16.5" customHeight="1" x14ac:dyDescent="0.2">
      <c r="A7" s="201">
        <v>4</v>
      </c>
      <c r="B7" s="209" t="s">
        <v>6</v>
      </c>
      <c r="C7" s="279">
        <v>0.20748116131588887</v>
      </c>
      <c r="D7" s="182">
        <v>3.3068955423214925E-2</v>
      </c>
      <c r="E7" s="279">
        <v>0.11474654867144378</v>
      </c>
      <c r="F7" s="182">
        <v>8.5300759173013108E-2</v>
      </c>
      <c r="G7" s="279">
        <v>0.13023238754872976</v>
      </c>
      <c r="H7" s="182">
        <v>0.26814316503681423</v>
      </c>
      <c r="I7" s="279">
        <v>6.1260556191888117E-2</v>
      </c>
      <c r="J7" s="240">
        <v>9.9766466639007234E-2</v>
      </c>
      <c r="K7" s="40"/>
      <c r="L7" s="153"/>
    </row>
    <row r="8" spans="1:12" ht="16.5" customHeight="1" x14ac:dyDescent="0.2">
      <c r="A8" s="201">
        <v>5</v>
      </c>
      <c r="B8" s="209" t="s">
        <v>7</v>
      </c>
      <c r="C8" s="279">
        <v>0.24059540137110555</v>
      </c>
      <c r="D8" s="182">
        <v>6.8595329782289535E-2</v>
      </c>
      <c r="E8" s="279">
        <v>0.1052127772851813</v>
      </c>
      <c r="F8" s="182">
        <v>0.10623968725003034</v>
      </c>
      <c r="G8" s="279">
        <v>0.34257223898886396</v>
      </c>
      <c r="H8" s="182">
        <v>8.604561387239737E-2</v>
      </c>
      <c r="I8" s="279">
        <v>1.8957562740255441E-2</v>
      </c>
      <c r="J8" s="240">
        <v>3.178138870987654E-2</v>
      </c>
      <c r="K8" s="40"/>
    </row>
    <row r="9" spans="1:12" x14ac:dyDescent="0.2">
      <c r="A9" s="201">
        <v>6</v>
      </c>
      <c r="B9" s="209" t="s">
        <v>8</v>
      </c>
      <c r="C9" s="279">
        <v>0.38359319923891078</v>
      </c>
      <c r="D9" s="182">
        <v>3.1269695341239613E-2</v>
      </c>
      <c r="E9" s="279">
        <v>0.13000689013883113</v>
      </c>
      <c r="F9" s="182">
        <v>0.13862709041534352</v>
      </c>
      <c r="G9" s="279">
        <v>0.18792685897269645</v>
      </c>
      <c r="H9" s="182">
        <v>1.136682471606516E-2</v>
      </c>
      <c r="I9" s="279">
        <v>0.10816701812601645</v>
      </c>
      <c r="J9" s="240">
        <v>9.0424230508968882E-3</v>
      </c>
      <c r="K9" s="40"/>
    </row>
    <row r="10" spans="1:12" ht="16.5" customHeight="1" x14ac:dyDescent="0.2">
      <c r="A10" s="201">
        <v>7</v>
      </c>
      <c r="B10" s="209" t="s">
        <v>36</v>
      </c>
      <c r="C10" s="279">
        <v>0.25051847213392991</v>
      </c>
      <c r="D10" s="182">
        <v>2.7022515063250374E-2</v>
      </c>
      <c r="E10" s="279">
        <v>0.26604128888130263</v>
      </c>
      <c r="F10" s="182">
        <v>0.10153104129584038</v>
      </c>
      <c r="G10" s="279">
        <v>0.17268426996685873</v>
      </c>
      <c r="H10" s="182">
        <v>7.8502648831278426E-3</v>
      </c>
      <c r="I10" s="279">
        <v>6.0283035452637995E-2</v>
      </c>
      <c r="J10" s="240">
        <v>0.11406911232305209</v>
      </c>
      <c r="K10" s="40"/>
    </row>
    <row r="11" spans="1:12" ht="16.5" customHeight="1" x14ac:dyDescent="0.2">
      <c r="A11" s="201">
        <v>8</v>
      </c>
      <c r="B11" s="265" t="s">
        <v>92</v>
      </c>
      <c r="C11" s="279">
        <v>0.34621670770034269</v>
      </c>
      <c r="D11" s="182">
        <v>2.9101070412146095E-2</v>
      </c>
      <c r="E11" s="279">
        <v>0.11675478092058791</v>
      </c>
      <c r="F11" s="182">
        <v>0.11175653499577348</v>
      </c>
      <c r="G11" s="279">
        <v>0.17783922566816687</v>
      </c>
      <c r="H11" s="182">
        <v>0.12546863489374976</v>
      </c>
      <c r="I11" s="279">
        <v>8.3976941568613711E-2</v>
      </c>
      <c r="J11" s="240">
        <v>8.8861038406194554E-3</v>
      </c>
      <c r="K11" s="40"/>
    </row>
    <row r="12" spans="1:12" ht="14.25" customHeight="1" x14ac:dyDescent="0.2">
      <c r="A12" s="201">
        <v>9</v>
      </c>
      <c r="B12" s="209" t="s">
        <v>40</v>
      </c>
      <c r="C12" s="279">
        <v>0.35567437946211983</v>
      </c>
      <c r="D12" s="182">
        <v>3.4728283878118396E-2</v>
      </c>
      <c r="E12" s="279">
        <v>0.18840041985515205</v>
      </c>
      <c r="F12" s="182">
        <v>0.12854963530491517</v>
      </c>
      <c r="G12" s="279">
        <v>0.15745639470504558</v>
      </c>
      <c r="H12" s="182">
        <v>3.2270338922818137E-2</v>
      </c>
      <c r="I12" s="279">
        <v>0.10210164491337655</v>
      </c>
      <c r="J12" s="240">
        <v>8.1890295845432322E-4</v>
      </c>
      <c r="K12" s="40"/>
    </row>
    <row r="13" spans="1:12" ht="16.5" customHeight="1" x14ac:dyDescent="0.2">
      <c r="A13" s="201">
        <v>10</v>
      </c>
      <c r="B13" s="209" t="s">
        <v>9</v>
      </c>
      <c r="C13" s="279">
        <v>0.23379170059663767</v>
      </c>
      <c r="D13" s="182">
        <v>5.6005429288215433E-2</v>
      </c>
      <c r="E13" s="279">
        <v>0.11255275240294427</v>
      </c>
      <c r="F13" s="182">
        <v>9.410729275980316E-2</v>
      </c>
      <c r="G13" s="279">
        <v>0.13631919542443482</v>
      </c>
      <c r="H13" s="182">
        <v>0.25649394694245836</v>
      </c>
      <c r="I13" s="279">
        <v>2.8105290044419768E-2</v>
      </c>
      <c r="J13" s="240">
        <v>8.2624392541086528E-2</v>
      </c>
      <c r="K13" s="40"/>
    </row>
    <row r="14" spans="1:12" ht="16.5" customHeight="1" x14ac:dyDescent="0.2">
      <c r="A14" s="201">
        <v>11</v>
      </c>
      <c r="B14" s="209" t="s">
        <v>10</v>
      </c>
      <c r="C14" s="279">
        <v>0.37163844148392688</v>
      </c>
      <c r="D14" s="182">
        <v>9.088792512391837E-2</v>
      </c>
      <c r="E14" s="279">
        <v>0.11555384996630748</v>
      </c>
      <c r="F14" s="182">
        <v>0.13634259222090736</v>
      </c>
      <c r="G14" s="279">
        <v>0.17482593087974685</v>
      </c>
      <c r="H14" s="182">
        <v>7.1447419056320308E-3</v>
      </c>
      <c r="I14" s="279">
        <v>0.10360651841956103</v>
      </c>
      <c r="J14" s="240">
        <v>0</v>
      </c>
      <c r="K14" s="40"/>
    </row>
    <row r="15" spans="1:12" ht="16.5" customHeight="1" x14ac:dyDescent="0.2">
      <c r="A15" s="201">
        <v>13</v>
      </c>
      <c r="B15" s="209" t="s">
        <v>38</v>
      </c>
      <c r="C15" s="279">
        <v>0.22915394991725527</v>
      </c>
      <c r="D15" s="182">
        <v>2.5565294293931378E-2</v>
      </c>
      <c r="E15" s="279">
        <v>0.1197221676955329</v>
      </c>
      <c r="F15" s="182">
        <v>8.539480311363308E-2</v>
      </c>
      <c r="G15" s="279">
        <v>0.13031265564847214</v>
      </c>
      <c r="H15" s="182">
        <v>0.22406142879796243</v>
      </c>
      <c r="I15" s="279">
        <v>7.0943220135926299E-2</v>
      </c>
      <c r="J15" s="240">
        <v>0.11484648039728651</v>
      </c>
      <c r="K15" s="40"/>
    </row>
    <row r="16" spans="1:12" ht="16.5" customHeight="1" x14ac:dyDescent="0.2">
      <c r="A16" s="201">
        <v>14</v>
      </c>
      <c r="B16" s="209" t="s">
        <v>12</v>
      </c>
      <c r="C16" s="279">
        <v>0.35439097138203335</v>
      </c>
      <c r="D16" s="182">
        <v>3.8076738434382223E-2</v>
      </c>
      <c r="E16" s="279">
        <v>8.8889303474547737E-2</v>
      </c>
      <c r="F16" s="182">
        <v>0.10335693925314646</v>
      </c>
      <c r="G16" s="279">
        <v>0.20511281071644516</v>
      </c>
      <c r="H16" s="182">
        <v>0.12593773889682477</v>
      </c>
      <c r="I16" s="279">
        <v>4.1671979565562546E-2</v>
      </c>
      <c r="J16" s="240">
        <v>4.2563518277057739E-2</v>
      </c>
      <c r="K16" s="40"/>
    </row>
    <row r="17" spans="1:15" ht="16.5" customHeight="1" x14ac:dyDescent="0.2">
      <c r="A17" s="201">
        <v>15</v>
      </c>
      <c r="B17" s="209" t="s">
        <v>13</v>
      </c>
      <c r="C17" s="279">
        <v>0.33081550616280042</v>
      </c>
      <c r="D17" s="182">
        <v>1.4006633881659463E-2</v>
      </c>
      <c r="E17" s="279">
        <v>0.11446796077650237</v>
      </c>
      <c r="F17" s="182">
        <v>0.10934691773375954</v>
      </c>
      <c r="G17" s="279">
        <v>0.20452561638259731</v>
      </c>
      <c r="H17" s="182">
        <v>6.0893235710648988E-2</v>
      </c>
      <c r="I17" s="279">
        <v>8.1532155911260784E-2</v>
      </c>
      <c r="J17" s="240">
        <v>8.4411973440771157E-2</v>
      </c>
      <c r="K17" s="40"/>
    </row>
    <row r="18" spans="1:15" ht="16.5" customHeight="1" x14ac:dyDescent="0.2">
      <c r="A18" s="201">
        <v>16</v>
      </c>
      <c r="B18" s="209" t="s">
        <v>14</v>
      </c>
      <c r="C18" s="279">
        <v>0.28681571509532228</v>
      </c>
      <c r="D18" s="182">
        <v>8.8509487518140653E-2</v>
      </c>
      <c r="E18" s="279">
        <v>0.11639383682894675</v>
      </c>
      <c r="F18" s="182">
        <v>0.12951794490073842</v>
      </c>
      <c r="G18" s="279">
        <v>0.24121152398433468</v>
      </c>
      <c r="H18" s="182">
        <v>1.7630120317414669E-3</v>
      </c>
      <c r="I18" s="279">
        <v>9.3915735516777621E-2</v>
      </c>
      <c r="J18" s="240">
        <v>4.1872744123998107E-2</v>
      </c>
      <c r="K18" s="40"/>
    </row>
    <row r="19" spans="1:15" ht="64.5" customHeight="1" x14ac:dyDescent="0.2">
      <c r="A19" s="542" t="s">
        <v>129</v>
      </c>
      <c r="B19" s="543"/>
      <c r="C19" s="280">
        <f>VALUE('1.8.'!H21)</f>
        <v>0.23913810611620842</v>
      </c>
      <c r="D19" s="262">
        <f>VALUE('1.8.'!K21)</f>
        <v>6.0405580869081918E-2</v>
      </c>
      <c r="E19" s="280">
        <f>VALUE('1.8.'!N21)</f>
        <v>0.10930132000469185</v>
      </c>
      <c r="F19" s="262">
        <f>VALUE('1.6.'!J21)</f>
        <v>0.10219465883436643</v>
      </c>
      <c r="G19" s="280">
        <f>VALUE('1.6.'!L21)</f>
        <v>0.23697990745068254</v>
      </c>
      <c r="H19" s="262">
        <f>VALUE('1.6.'!N21)</f>
        <v>0.15163275056950576</v>
      </c>
      <c r="I19" s="280">
        <f>VALUE('1.6.'!P21)</f>
        <v>3.6900050265528582E-2</v>
      </c>
      <c r="J19" s="283">
        <f>VALUE('1.6.'!R21)</f>
        <v>6.3447625889934495E-2</v>
      </c>
      <c r="K19" s="40"/>
    </row>
    <row r="20" spans="1:15" ht="24.75" customHeight="1" x14ac:dyDescent="0.2">
      <c r="A20" s="537" t="s">
        <v>136</v>
      </c>
      <c r="B20" s="538"/>
      <c r="C20" s="281">
        <v>0.18113069648866151</v>
      </c>
      <c r="D20" s="263">
        <v>0.13240516115212803</v>
      </c>
      <c r="E20" s="281">
        <v>6.1257861905698027E-2</v>
      </c>
      <c r="F20" s="282">
        <v>8.6143164667299432E-2</v>
      </c>
      <c r="G20" s="281">
        <v>0.3565398308309119</v>
      </c>
      <c r="H20" s="263">
        <v>4.9051728733300076E-2</v>
      </c>
      <c r="I20" s="281">
        <v>6.9151543022716545E-3</v>
      </c>
      <c r="J20" s="284">
        <v>0.12655640191972944</v>
      </c>
      <c r="K20" s="40"/>
    </row>
    <row r="21" spans="1:15" ht="30.75" customHeight="1" x14ac:dyDescent="0.2">
      <c r="A21" s="242"/>
      <c r="B21" s="242"/>
      <c r="C21" s="242"/>
      <c r="D21" s="242"/>
      <c r="E21" s="242"/>
      <c r="F21" s="244"/>
      <c r="G21" s="244"/>
      <c r="H21" s="245"/>
      <c r="I21" s="269"/>
      <c r="J21" s="244"/>
      <c r="K21" s="40"/>
    </row>
    <row r="22" spans="1:15" ht="30.75" customHeight="1" x14ac:dyDescent="0.2">
      <c r="A22" s="40"/>
      <c r="B22" s="153"/>
      <c r="F22" s="472"/>
      <c r="G22" s="472"/>
      <c r="H22" s="472"/>
      <c r="I22" s="472"/>
      <c r="J22" s="472"/>
      <c r="K22" s="472"/>
      <c r="L22" s="472"/>
      <c r="M22" s="472"/>
      <c r="N22" s="472"/>
      <c r="O22" s="472"/>
    </row>
    <row r="23" spans="1:15" s="14" customFormat="1" ht="11.25" customHeight="1" x14ac:dyDescent="0.2">
      <c r="A23" s="73"/>
      <c r="B23" s="8"/>
      <c r="C23" s="8"/>
      <c r="D23" s="8"/>
      <c r="E23" s="8"/>
      <c r="F23" s="8"/>
      <c r="G23" s="8"/>
      <c r="H23" s="8"/>
      <c r="I23" s="8"/>
      <c r="J23" s="8"/>
    </row>
    <row r="24" spans="1:15" ht="27.75" customHeight="1" x14ac:dyDescent="0.2"/>
  </sheetData>
  <mergeCells count="3">
    <mergeCell ref="A3:J3"/>
    <mergeCell ref="A19:B19"/>
    <mergeCell ref="A20:B20"/>
  </mergeCells>
  <pageMargins left="0.31496062992125984" right="0.11811023622047245" top="0.74803149606299213" bottom="0.74803149606299213" header="0.31496062992125984" footer="0.31496062992125984"/>
  <pageSetup paperSize="9" firstPageNumber="6" orientation="landscape" useFirstPageNumber="1" r:id="rId1"/>
  <headerFooter>
    <oddHeader>&amp;LAugstākās izglītības finansējums</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553066"/>
  </sheetPr>
  <dimension ref="A1:K31"/>
  <sheetViews>
    <sheetView zoomScaleNormal="100" workbookViewId="0">
      <selection activeCell="C26" sqref="C26:J27"/>
    </sheetView>
  </sheetViews>
  <sheetFormatPr defaultColWidth="9.140625" defaultRowHeight="12.75" x14ac:dyDescent="0.2"/>
  <cols>
    <col min="1" max="1" width="4.7109375" style="8" customWidth="1"/>
    <col min="2" max="2" width="11.5703125" style="8" customWidth="1"/>
    <col min="3" max="3" width="13.28515625" style="8" customWidth="1"/>
    <col min="4" max="4" width="13.7109375" style="8" customWidth="1"/>
    <col min="5" max="6" width="13.140625" style="8" customWidth="1"/>
    <col min="7" max="7" width="13.28515625" style="8" customWidth="1"/>
    <col min="8" max="8" width="10.5703125" style="8" customWidth="1"/>
    <col min="9" max="9" width="9.85546875" style="8" bestFit="1" customWidth="1"/>
    <col min="10" max="16384" width="9.140625" style="8"/>
  </cols>
  <sheetData>
    <row r="1" spans="1:11" ht="20.25" customHeight="1" x14ac:dyDescent="0.25">
      <c r="A1" s="9" t="s">
        <v>259</v>
      </c>
    </row>
    <row r="2" spans="1:11" ht="55.5" customHeight="1" x14ac:dyDescent="0.2">
      <c r="A2" s="270" t="s">
        <v>0</v>
      </c>
      <c r="B2" s="271" t="s">
        <v>1</v>
      </c>
      <c r="C2" s="273" t="s">
        <v>171</v>
      </c>
      <c r="D2" s="272" t="s">
        <v>172</v>
      </c>
      <c r="E2" s="273" t="s">
        <v>173</v>
      </c>
      <c r="F2" s="274" t="s">
        <v>50</v>
      </c>
      <c r="G2" s="276" t="s">
        <v>51</v>
      </c>
      <c r="H2" s="275" t="s">
        <v>110</v>
      </c>
      <c r="I2" s="278" t="s">
        <v>159</v>
      </c>
      <c r="J2" s="277" t="s">
        <v>20</v>
      </c>
    </row>
    <row r="3" spans="1:11" ht="22.5" customHeight="1" x14ac:dyDescent="0.2">
      <c r="A3" s="599" t="s">
        <v>165</v>
      </c>
      <c r="B3" s="600"/>
      <c r="C3" s="600"/>
      <c r="D3" s="600"/>
      <c r="E3" s="600"/>
      <c r="F3" s="600"/>
      <c r="G3" s="600"/>
      <c r="H3" s="600"/>
      <c r="I3" s="600"/>
      <c r="J3" s="601"/>
      <c r="K3" s="40"/>
    </row>
    <row r="4" spans="1:11" x14ac:dyDescent="0.2">
      <c r="A4" s="201">
        <v>1</v>
      </c>
      <c r="B4" s="209" t="s">
        <v>260</v>
      </c>
      <c r="C4" s="285">
        <f>VALUE('1.9.'!H6)</f>
        <v>0.41045330318275808</v>
      </c>
      <c r="D4" s="285">
        <f>VALUE('1.9.'!K6)</f>
        <v>6.2378216931823757E-2</v>
      </c>
      <c r="E4" s="285">
        <f>VALUE('1.9.'!N6)</f>
        <v>0.15095666968593854</v>
      </c>
      <c r="F4" s="182">
        <f>VALUE('1.7.'!J6)</f>
        <v>0.16269781423380483</v>
      </c>
      <c r="G4" s="285">
        <f>VALUE('1.7.'!L6)</f>
        <v>0.14082269288345881</v>
      </c>
      <c r="H4" s="286">
        <f>VALUE('1.7.'!N6)</f>
        <v>2.2283009025003967E-2</v>
      </c>
      <c r="I4" s="285">
        <f>VALUE('1.7.'!P6)</f>
        <v>4.4565416001779656E-2</v>
      </c>
      <c r="J4" s="287">
        <f>VALUE('1.7.'!R6)</f>
        <v>5.8428780554323862E-3</v>
      </c>
      <c r="K4" s="40"/>
    </row>
    <row r="5" spans="1:11" ht="16.5" customHeight="1" x14ac:dyDescent="0.2">
      <c r="A5" s="201">
        <v>2</v>
      </c>
      <c r="B5" s="209" t="s">
        <v>31</v>
      </c>
      <c r="C5" s="285">
        <f>VALUE('1.9.'!H7)</f>
        <v>0.25853341325743623</v>
      </c>
      <c r="D5" s="285">
        <f>VALUE('1.9.'!K7)</f>
        <v>8.8631001819865662E-2</v>
      </c>
      <c r="E5" s="285">
        <f>VALUE('1.9.'!N7)</f>
        <v>0.16293678958849875</v>
      </c>
      <c r="F5" s="182">
        <f>VALUE('1.7.'!J7)</f>
        <v>0.13739189571650981</v>
      </c>
      <c r="G5" s="285">
        <f>VALUE('1.7.'!L7)</f>
        <v>0.1580329630422935</v>
      </c>
      <c r="H5" s="286">
        <f>VALUE('1.7.'!N7)</f>
        <v>0.1276525582133573</v>
      </c>
      <c r="I5" s="285">
        <f>VALUE('1.7.'!P7)</f>
        <v>6.2111198260572091E-2</v>
      </c>
      <c r="J5" s="287">
        <f>VALUE('1.7.'!R7)</f>
        <v>4.7101801014666281E-3</v>
      </c>
      <c r="K5" s="40"/>
    </row>
    <row r="6" spans="1:11" ht="16.5" customHeight="1" x14ac:dyDescent="0.2">
      <c r="A6" s="201">
        <v>3</v>
      </c>
      <c r="B6" s="209" t="s">
        <v>248</v>
      </c>
      <c r="C6" s="285">
        <f>VALUE('1.9.'!H8)</f>
        <v>0.29218970167616565</v>
      </c>
      <c r="D6" s="285">
        <f>VALUE('1.9.'!K8)</f>
        <v>7.3153483774632488E-2</v>
      </c>
      <c r="E6" s="285">
        <f>VALUE('1.9.'!N8)</f>
        <v>0.13904373646133461</v>
      </c>
      <c r="F6" s="182">
        <f>VALUE('1.7.'!J8)</f>
        <v>0.12784049086205809</v>
      </c>
      <c r="G6" s="285">
        <f>VALUE('1.7.'!L8)</f>
        <v>0.18133826421165533</v>
      </c>
      <c r="H6" s="286">
        <f>VALUE('1.7.'!N8)</f>
        <v>7.8045805379713562E-2</v>
      </c>
      <c r="I6" s="285">
        <f>VALUE('1.7.'!P8)</f>
        <v>8.5028076300237648E-2</v>
      </c>
      <c r="J6" s="287">
        <f>VALUE('1.7.'!R8)</f>
        <v>2.3360441334202613E-2</v>
      </c>
      <c r="K6" s="40"/>
    </row>
    <row r="7" spans="1:11" ht="16.5" customHeight="1" x14ac:dyDescent="0.2">
      <c r="A7" s="201">
        <v>4</v>
      </c>
      <c r="B7" s="209" t="s">
        <v>227</v>
      </c>
      <c r="C7" s="285">
        <f>VALUE('1.9.'!H9)</f>
        <v>0.1449894439275746</v>
      </c>
      <c r="D7" s="285">
        <f>VALUE('1.9.'!K9)</f>
        <v>0.16997065769698705</v>
      </c>
      <c r="E7" s="285">
        <f>VALUE('1.9.'!N9)</f>
        <v>0.1744435697416446</v>
      </c>
      <c r="F7" s="182">
        <f>VALUE('1.7.'!J9)</f>
        <v>0.12314821441351177</v>
      </c>
      <c r="G7" s="285">
        <f>VALUE('1.7.'!L9)</f>
        <v>0.33065107707722036</v>
      </c>
      <c r="H7" s="286">
        <f>VALUE('1.7.'!N9)</f>
        <v>4.2671580906033062E-3</v>
      </c>
      <c r="I7" s="285">
        <f>VALUE('1.7.'!P9)</f>
        <v>5.252987905245831E-2</v>
      </c>
      <c r="J7" s="287">
        <f>VALUE('1.7.'!R9)</f>
        <v>0</v>
      </c>
      <c r="K7" s="40"/>
    </row>
    <row r="8" spans="1:11" ht="16.5" customHeight="1" x14ac:dyDescent="0.2">
      <c r="A8" s="201">
        <v>5</v>
      </c>
      <c r="B8" s="209" t="s">
        <v>32</v>
      </c>
      <c r="C8" s="285">
        <f>VALUE('1.9.'!H10)</f>
        <v>0.54090706408109479</v>
      </c>
      <c r="D8" s="285">
        <f>VALUE('1.9.'!K10)</f>
        <v>4.5141813401506817E-2</v>
      </c>
      <c r="E8" s="285">
        <f>VALUE('1.9.'!N10)</f>
        <v>3.9384060484150656E-2</v>
      </c>
      <c r="F8" s="182">
        <f>VALUE('1.7.'!J10)</f>
        <v>0.16308458598810266</v>
      </c>
      <c r="G8" s="285">
        <f>VALUE('1.7.'!L10)</f>
        <v>0.12536588749393077</v>
      </c>
      <c r="H8" s="286">
        <f>VALUE('1.7.'!N10)</f>
        <v>7.2236149783489727E-3</v>
      </c>
      <c r="I8" s="285">
        <f>VALUE('1.7.'!P10)</f>
        <v>7.3513742043949434E-2</v>
      </c>
      <c r="J8" s="287">
        <f>VALUE('1.7.'!R10)</f>
        <v>5.3792315289159292E-3</v>
      </c>
      <c r="K8" s="40"/>
    </row>
    <row r="9" spans="1:11" ht="16.5" customHeight="1" x14ac:dyDescent="0.2">
      <c r="A9" s="201">
        <v>6</v>
      </c>
      <c r="B9" s="209" t="s">
        <v>182</v>
      </c>
      <c r="C9" s="285">
        <f>VALUE('1.9.'!H11)</f>
        <v>0.38692995333084645</v>
      </c>
      <c r="D9" s="285">
        <f>VALUE('1.9.'!K11)</f>
        <v>4.4762400603290724E-2</v>
      </c>
      <c r="E9" s="285">
        <f>VALUE('1.9.'!N11)</f>
        <v>0.1908255797414545</v>
      </c>
      <c r="F9" s="182">
        <f>VALUE('1.7.'!J11)</f>
        <v>9.3522138998397841E-2</v>
      </c>
      <c r="G9" s="285">
        <f>VALUE('1.7.'!L11)</f>
        <v>0.15117021761941696</v>
      </c>
      <c r="H9" s="286">
        <f>VALUE('1.7.'!N11)</f>
        <v>4.1194451228185056E-3</v>
      </c>
      <c r="I9" s="285">
        <f>VALUE('1.7.'!P11)</f>
        <v>0.11724853269926977</v>
      </c>
      <c r="J9" s="287">
        <f>VALUE('1.7.'!R11)</f>
        <v>1.1421731884505251E-2</v>
      </c>
      <c r="K9" s="40"/>
    </row>
    <row r="10" spans="1:11" ht="16.5" customHeight="1" x14ac:dyDescent="0.2">
      <c r="A10" s="201">
        <v>7</v>
      </c>
      <c r="B10" s="209" t="s">
        <v>179</v>
      </c>
      <c r="C10" s="285">
        <f>VALUE('1.9.'!H12)</f>
        <v>0.21898090556038907</v>
      </c>
      <c r="D10" s="285">
        <f>VALUE('1.9.'!K12)</f>
        <v>4.475835692309247E-2</v>
      </c>
      <c r="E10" s="285">
        <f>VALUE('1.9.'!N12)</f>
        <v>0.25243554963366738</v>
      </c>
      <c r="F10" s="182">
        <f>VALUE('1.7.'!J12)</f>
        <v>0.13212483018321264</v>
      </c>
      <c r="G10" s="285">
        <f>VALUE('1.7.'!L12)</f>
        <v>0.18979557975219594</v>
      </c>
      <c r="H10" s="286">
        <f>VALUE('1.7.'!N12)</f>
        <v>1.4812487734869356E-2</v>
      </c>
      <c r="I10" s="285">
        <f>VALUE('1.7.'!P12)</f>
        <v>0.14167331334976827</v>
      </c>
      <c r="J10" s="287">
        <f>VALUE('1.7.'!R12)</f>
        <v>5.4189768628048803E-3</v>
      </c>
      <c r="K10" s="40"/>
    </row>
    <row r="11" spans="1:11" ht="16.5" customHeight="1" x14ac:dyDescent="0.2">
      <c r="A11" s="201">
        <v>8</v>
      </c>
      <c r="B11" s="209" t="s">
        <v>37</v>
      </c>
      <c r="C11" s="285">
        <f>VALUE('1.9.'!H13)</f>
        <v>0.41363608693980602</v>
      </c>
      <c r="D11" s="285">
        <f>VALUE('1.9.'!K13)</f>
        <v>0.36963674693391091</v>
      </c>
      <c r="E11" s="285">
        <f>VALUE('1.9.'!N13)</f>
        <v>0</v>
      </c>
      <c r="F11" s="182">
        <f>VALUE('1.7.'!J13)</f>
        <v>0.18869023208724742</v>
      </c>
      <c r="G11" s="285">
        <f>VALUE('1.7.'!L13)</f>
        <v>2.2731350360754065E-3</v>
      </c>
      <c r="H11" s="286">
        <f>VALUE('1.7.'!N13)</f>
        <v>0</v>
      </c>
      <c r="I11" s="285">
        <f>VALUE('1.7.'!P13)</f>
        <v>2.5763799002960368E-2</v>
      </c>
      <c r="J11" s="287">
        <f>VALUE('1.7.'!R13)</f>
        <v>0</v>
      </c>
      <c r="K11" s="40"/>
    </row>
    <row r="12" spans="1:11" ht="27.75" customHeight="1" x14ac:dyDescent="0.2">
      <c r="A12" s="542" t="s">
        <v>166</v>
      </c>
      <c r="B12" s="543"/>
      <c r="C12" s="389">
        <f>VALUE('1.9.'!H14)</f>
        <v>0.3468938836111975</v>
      </c>
      <c r="D12" s="389">
        <f>VALUE('1.9.'!K14)</f>
        <v>6.6684450233887083E-2</v>
      </c>
      <c r="E12" s="280">
        <f>VALUE('1.9.'!N14)</f>
        <v>0.14860048127117143</v>
      </c>
      <c r="F12" s="280">
        <f>VALUE('1.7.'!J14)</f>
        <v>0.14176075420644721</v>
      </c>
      <c r="G12" s="262">
        <f>VALUE('1.7.'!L14)</f>
        <v>0.16082950144631866</v>
      </c>
      <c r="H12" s="389">
        <f>VALUE('1.7.'!N14)</f>
        <v>4.9406017271624761E-2</v>
      </c>
      <c r="I12" s="280">
        <f>VALUE('1.7.'!P14)</f>
        <v>7.5590275988975414E-2</v>
      </c>
      <c r="J12" s="280">
        <f>VALUE('1.7.'!R14)</f>
        <v>1.0234635970377886E-2</v>
      </c>
      <c r="K12" s="40"/>
    </row>
    <row r="13" spans="1:11" ht="16.5" customHeight="1" x14ac:dyDescent="0.2">
      <c r="A13" s="599" t="s">
        <v>164</v>
      </c>
      <c r="B13" s="600"/>
      <c r="C13" s="600"/>
      <c r="D13" s="600"/>
      <c r="E13" s="600"/>
      <c r="F13" s="600"/>
      <c r="G13" s="600"/>
      <c r="H13" s="600"/>
      <c r="I13" s="600"/>
      <c r="J13" s="601"/>
      <c r="K13" s="40"/>
    </row>
    <row r="14" spans="1:11" ht="16.5" customHeight="1" x14ac:dyDescent="0.2">
      <c r="A14" s="247">
        <v>1</v>
      </c>
      <c r="B14" s="209" t="s">
        <v>21</v>
      </c>
      <c r="C14" s="285">
        <f>VALUE('1.9.'!H16)</f>
        <v>0.32836368831743912</v>
      </c>
      <c r="D14" s="286">
        <f>VALUE('1.9.'!K16)</f>
        <v>0.16855791984543228</v>
      </c>
      <c r="E14" s="285">
        <f>VALUE('1.9.'!N16)</f>
        <v>0.24370625698398024</v>
      </c>
      <c r="F14" s="286">
        <f>VALUE('1.7.'!J16)</f>
        <v>4.4460928977001239E-3</v>
      </c>
      <c r="G14" s="285">
        <f>VALUE('1.7.'!L16)</f>
        <v>0.15782352445824183</v>
      </c>
      <c r="H14" s="286">
        <f>VALUE('1.7.'!N16)</f>
        <v>3.8113963418845792E-2</v>
      </c>
      <c r="I14" s="285">
        <f>VALUE('1.7.'!P16)</f>
        <v>5.8988554078360615E-2</v>
      </c>
      <c r="J14" s="287">
        <f>VALUE('1.7.'!R16)</f>
        <v>0</v>
      </c>
      <c r="K14" s="40"/>
    </row>
    <row r="15" spans="1:11" ht="14.25" customHeight="1" x14ac:dyDescent="0.2">
      <c r="A15" s="247">
        <v>2</v>
      </c>
      <c r="B15" s="209" t="s">
        <v>22</v>
      </c>
      <c r="C15" s="285">
        <f>VALUE('1.9.'!H17)</f>
        <v>0.33917117143361741</v>
      </c>
      <c r="D15" s="286">
        <f>VALUE('1.9.'!K17)</f>
        <v>0.10897257326732614</v>
      </c>
      <c r="E15" s="285">
        <f>VALUE('1.9.'!N17)</f>
        <v>0.20213339936481117</v>
      </c>
      <c r="F15" s="286">
        <f>VALUE('1.7.'!J17)</f>
        <v>0.16942293465007868</v>
      </c>
      <c r="G15" s="285">
        <f>VALUE('1.7.'!L17)</f>
        <v>0.10998974934135422</v>
      </c>
      <c r="H15" s="286">
        <f>VALUE('1.7.'!N17)</f>
        <v>7.9134599219881779E-3</v>
      </c>
      <c r="I15" s="285">
        <f>VALUE('1.7.'!P17)</f>
        <v>6.239671202082419E-2</v>
      </c>
      <c r="J15" s="287">
        <f>VALUE('1.7.'!R17)</f>
        <v>0</v>
      </c>
      <c r="K15" s="40"/>
    </row>
    <row r="16" spans="1:11" ht="16.5" customHeight="1" x14ac:dyDescent="0.2">
      <c r="A16" s="247">
        <v>3</v>
      </c>
      <c r="B16" s="209" t="s">
        <v>23</v>
      </c>
      <c r="C16" s="285">
        <f>VALUE('1.9.'!H18)</f>
        <v>0.38255392043467679</v>
      </c>
      <c r="D16" s="286">
        <f>VALUE('1.9.'!K18)</f>
        <v>5.4276279198959963E-2</v>
      </c>
      <c r="E16" s="285">
        <f>VALUE('1.9.'!N18)</f>
        <v>0.10311715481623412</v>
      </c>
      <c r="F16" s="286">
        <f>VALUE('1.7.'!J18)</f>
        <v>0.1408895918663122</v>
      </c>
      <c r="G16" s="285">
        <f>VALUE('1.7.'!L18)</f>
        <v>0.15607502736060994</v>
      </c>
      <c r="H16" s="286">
        <f>VALUE('1.7.'!N18)</f>
        <v>0.13150048025511082</v>
      </c>
      <c r="I16" s="285">
        <f>VALUE('1.7.'!P18)</f>
        <v>3.1587546068096224E-2</v>
      </c>
      <c r="J16" s="287">
        <f>VALUE('1.7.'!R18)</f>
        <v>0</v>
      </c>
      <c r="K16" s="40"/>
    </row>
    <row r="17" spans="1:11" ht="16.5" customHeight="1" x14ac:dyDescent="0.2">
      <c r="A17" s="247">
        <v>4</v>
      </c>
      <c r="B17" s="209" t="s">
        <v>24</v>
      </c>
      <c r="C17" s="285">
        <f>VALUE('1.9.'!H19)</f>
        <v>0.14694952024990643</v>
      </c>
      <c r="D17" s="286">
        <f>VALUE('1.9.'!K19)</f>
        <v>9.3235366986500062E-2</v>
      </c>
      <c r="E17" s="285">
        <f>VALUE('1.9.'!N19)</f>
        <v>0.43373583026892848</v>
      </c>
      <c r="F17" s="286">
        <f>VALUE('1.7.'!J19)</f>
        <v>0.29440992246301873</v>
      </c>
      <c r="G17" s="285">
        <f>VALUE('1.7.'!L19)</f>
        <v>3.1274963886439924E-2</v>
      </c>
      <c r="H17" s="286">
        <f>VALUE('1.7.'!N19)</f>
        <v>3.9439614520637208E-4</v>
      </c>
      <c r="I17" s="285">
        <f>VALUE('1.7.'!P19)</f>
        <v>0</v>
      </c>
      <c r="J17" s="287">
        <f>VALUE('1.7.'!R19)</f>
        <v>0</v>
      </c>
      <c r="K17" s="40"/>
    </row>
    <row r="18" spans="1:11" ht="16.5" customHeight="1" x14ac:dyDescent="0.2">
      <c r="A18" s="247">
        <v>5</v>
      </c>
      <c r="B18" s="209" t="s">
        <v>25</v>
      </c>
      <c r="C18" s="285">
        <f>VALUE('1.9.'!H20)</f>
        <v>0.25445217728490593</v>
      </c>
      <c r="D18" s="286">
        <f>VALUE('1.9.'!K20)</f>
        <v>0.12034306824800804</v>
      </c>
      <c r="E18" s="285">
        <f>VALUE('1.9.'!N20)</f>
        <v>0.27566400494447429</v>
      </c>
      <c r="F18" s="286">
        <f>VALUE('1.7.'!J20)</f>
        <v>0.15635943568906258</v>
      </c>
      <c r="G18" s="285">
        <f>VALUE('1.7.'!L20)</f>
        <v>0.13849034965968951</v>
      </c>
      <c r="H18" s="286">
        <f>VALUE('1.7.'!N20)</f>
        <v>3.7100046045279366E-3</v>
      </c>
      <c r="I18" s="285">
        <f>VALUE('1.7.'!P20)</f>
        <v>5.0980959569331671E-2</v>
      </c>
      <c r="J18" s="287">
        <f>VALUE('1.7.'!R20)</f>
        <v>0</v>
      </c>
      <c r="K18" s="40"/>
    </row>
    <row r="19" spans="1:11" ht="16.5" customHeight="1" x14ac:dyDescent="0.2">
      <c r="A19" s="247">
        <v>6</v>
      </c>
      <c r="B19" s="209" t="s">
        <v>26</v>
      </c>
      <c r="C19" s="285">
        <f>VALUE('1.9.'!H21)</f>
        <v>0.22120350154621779</v>
      </c>
      <c r="D19" s="286">
        <f>VALUE('1.9.'!K21)</f>
        <v>7.1904292906682835E-2</v>
      </c>
      <c r="E19" s="285">
        <f>VALUE('1.9.'!N21)</f>
        <v>0.21935217262540205</v>
      </c>
      <c r="F19" s="286">
        <f>VALUE('1.7.'!J21)</f>
        <v>0.12252656808523826</v>
      </c>
      <c r="G19" s="285">
        <f>VALUE('1.7.'!L21)</f>
        <v>0.33263449339844209</v>
      </c>
      <c r="H19" s="286">
        <f>VALUE('1.7.'!N21)</f>
        <v>3.0374742584008872E-2</v>
      </c>
      <c r="I19" s="285">
        <f>VALUE('1.7.'!P21)</f>
        <v>2.0042288540081132E-3</v>
      </c>
      <c r="J19" s="287">
        <f>VALUE('1.7.'!R21)</f>
        <v>0</v>
      </c>
      <c r="K19" s="40"/>
    </row>
    <row r="20" spans="1:11" ht="16.5" customHeight="1" x14ac:dyDescent="0.2">
      <c r="A20" s="247">
        <v>7</v>
      </c>
      <c r="B20" s="209" t="s">
        <v>27</v>
      </c>
      <c r="C20" s="285">
        <f>VALUE('1.9.'!H22)</f>
        <v>7.8122229560095902E-2</v>
      </c>
      <c r="D20" s="286">
        <f>VALUE('1.9.'!K22)</f>
        <v>7.2689490594530518E-2</v>
      </c>
      <c r="E20" s="285">
        <f>VALUE('1.9.'!N22)</f>
        <v>0.40833768038106694</v>
      </c>
      <c r="F20" s="286">
        <f>VALUE('1.7.'!J22)</f>
        <v>0.24449274021614464</v>
      </c>
      <c r="G20" s="285">
        <f>VALUE('1.7.'!L22)</f>
        <v>0.14701372810522681</v>
      </c>
      <c r="H20" s="286">
        <f>VALUE('1.7.'!N22)</f>
        <v>2.098574767936176E-2</v>
      </c>
      <c r="I20" s="285">
        <f>VALUE('1.7.'!P22)</f>
        <v>2.8472091953550402E-3</v>
      </c>
      <c r="J20" s="287">
        <f>VALUE('1.7.'!R22)</f>
        <v>2.5511174268218414E-2</v>
      </c>
      <c r="K20" s="40"/>
    </row>
    <row r="21" spans="1:11" ht="16.5" customHeight="1" x14ac:dyDescent="0.2">
      <c r="A21" s="247">
        <v>8</v>
      </c>
      <c r="B21" s="209" t="s">
        <v>28</v>
      </c>
      <c r="C21" s="285">
        <f>VALUE('1.9.'!H23)</f>
        <v>0.25855282107082278</v>
      </c>
      <c r="D21" s="286">
        <f>VALUE('1.9.'!K23)</f>
        <v>0.16413842395536637</v>
      </c>
      <c r="E21" s="285">
        <f>VALUE('1.9.'!N23)</f>
        <v>0.28327786134135546</v>
      </c>
      <c r="F21" s="286">
        <f>VALUE('1.7.'!J23)</f>
        <v>0.1480462124363939</v>
      </c>
      <c r="G21" s="285">
        <f>VALUE('1.7.'!L23)</f>
        <v>4.2897451488676248E-2</v>
      </c>
      <c r="H21" s="286">
        <f>VALUE('1.7.'!N23)</f>
        <v>1.7815043577516777E-2</v>
      </c>
      <c r="I21" s="285">
        <f>VALUE('1.7.'!P23)</f>
        <v>4.2636093064934232E-2</v>
      </c>
      <c r="J21" s="287">
        <f>VALUE('1.7.'!R23)</f>
        <v>4.2636093064934232E-2</v>
      </c>
      <c r="K21" s="40"/>
    </row>
    <row r="22" spans="1:11" ht="16.5" customHeight="1" x14ac:dyDescent="0.2">
      <c r="A22" s="247">
        <v>10</v>
      </c>
      <c r="B22" s="209" t="s">
        <v>30</v>
      </c>
      <c r="C22" s="285">
        <f>VALUE('1.9.'!H24)</f>
        <v>0.1089883562764654</v>
      </c>
      <c r="D22" s="286">
        <f>VALUE('1.9.'!K24)</f>
        <v>2.4143389456834106E-2</v>
      </c>
      <c r="E22" s="285">
        <f>VALUE('1.9.'!N24)</f>
        <v>0.54986409482275589</v>
      </c>
      <c r="F22" s="286">
        <f>VALUE('1.7.'!J24)</f>
        <v>0.2373365773651416</v>
      </c>
      <c r="G22" s="285">
        <f>VALUE('1.7.'!L24)</f>
        <v>7.3037369352151715E-2</v>
      </c>
      <c r="H22" s="286">
        <f>VALUE('1.7.'!N24)</f>
        <v>5.9944099999202898E-3</v>
      </c>
      <c r="I22" s="285">
        <f>VALUE('1.7.'!P24)</f>
        <v>6.3580272673095654E-4</v>
      </c>
      <c r="J22" s="287">
        <f>VALUE('1.7.'!R24)</f>
        <v>0</v>
      </c>
      <c r="K22" s="40"/>
    </row>
    <row r="23" spans="1:11" ht="16.5" customHeight="1" x14ac:dyDescent="0.2">
      <c r="A23" s="247">
        <v>11</v>
      </c>
      <c r="B23" s="209" t="s">
        <v>33</v>
      </c>
      <c r="C23" s="285">
        <f>VALUE('1.9.'!H25)</f>
        <v>0.17100235616824538</v>
      </c>
      <c r="D23" s="286">
        <f>VALUE('1.9.'!K25)</f>
        <v>7.4139094530802419E-2</v>
      </c>
      <c r="E23" s="285">
        <f>VALUE('1.9.'!N25)</f>
        <v>0.3840327059497024</v>
      </c>
      <c r="F23" s="286">
        <f>VALUE('1.7.'!J25)</f>
        <v>0.20784258230139627</v>
      </c>
      <c r="G23" s="285">
        <f>VALUE('1.7.'!L25)</f>
        <v>0.11776418722537821</v>
      </c>
      <c r="H23" s="286">
        <f>VALUE('1.7.'!N25)</f>
        <v>2.0951908737598793E-2</v>
      </c>
      <c r="I23" s="285">
        <f>VALUE('1.7.'!P25)</f>
        <v>1.5672762763205041E-2</v>
      </c>
      <c r="J23" s="287">
        <f>VALUE('1.7.'!R25)</f>
        <v>8.5944023236714569E-3</v>
      </c>
      <c r="K23" s="40"/>
    </row>
    <row r="24" spans="1:11" ht="16.5" customHeight="1" x14ac:dyDescent="0.2">
      <c r="A24" s="247">
        <v>12</v>
      </c>
      <c r="B24" s="209" t="s">
        <v>34</v>
      </c>
      <c r="C24" s="285">
        <f>VALUE('1.9.'!H26)</f>
        <v>0.24712049592663737</v>
      </c>
      <c r="D24" s="286">
        <f>VALUE('1.9.'!K26)</f>
        <v>7.0913051385399981E-2</v>
      </c>
      <c r="E24" s="285">
        <f>VALUE('1.9.'!N26)</f>
        <v>0.28214796344826565</v>
      </c>
      <c r="F24" s="286">
        <f>VALUE('1.7.'!J26)</f>
        <v>0.17924526496868518</v>
      </c>
      <c r="G24" s="285">
        <f>VALUE('1.7.'!L26)</f>
        <v>0.13640096668976603</v>
      </c>
      <c r="H24" s="286">
        <f>VALUE('1.7.'!N26)</f>
        <v>3.3265599121553836E-2</v>
      </c>
      <c r="I24" s="285">
        <f>VALUE('1.7.'!P26)</f>
        <v>4.1602434942404946E-2</v>
      </c>
      <c r="J24" s="287">
        <f>VALUE('1.7.'!R26)</f>
        <v>9.3042235172869983E-3</v>
      </c>
      <c r="K24" s="40"/>
    </row>
    <row r="25" spans="1:11" ht="29.25" customHeight="1" x14ac:dyDescent="0.2">
      <c r="A25" s="542" t="s">
        <v>135</v>
      </c>
      <c r="B25" s="543"/>
      <c r="C25" s="280">
        <f>VALUE('1.9.'!H25)</f>
        <v>0.17100235616824538</v>
      </c>
      <c r="D25" s="262">
        <f>VALUE('1.9.'!K25)</f>
        <v>7.4139094530802419E-2</v>
      </c>
      <c r="E25" s="280">
        <f>VALUE('1.9.'!N25)</f>
        <v>0.3840327059497024</v>
      </c>
      <c r="F25" s="262">
        <f>VALUE('1.7.'!J25)</f>
        <v>0.20784258230139627</v>
      </c>
      <c r="G25" s="280">
        <f>VALUE('1.7.'!L25)</f>
        <v>0.11776418722537821</v>
      </c>
      <c r="H25" s="262">
        <f>VALUE('1.7.'!N25)</f>
        <v>2.0951908737598793E-2</v>
      </c>
      <c r="I25" s="280">
        <f>'1.7.'!P25</f>
        <v>1.5672762763205041E-2</v>
      </c>
      <c r="J25" s="283">
        <f>VALUE('1.7.'!R25)</f>
        <v>8.5944023236714569E-3</v>
      </c>
      <c r="K25" s="40"/>
    </row>
    <row r="26" spans="1:11" ht="35.25" customHeight="1" x14ac:dyDescent="0.2">
      <c r="A26" s="542" t="s">
        <v>184</v>
      </c>
      <c r="B26" s="594"/>
      <c r="C26" s="280">
        <f>VALUE('1.9.'!H26)</f>
        <v>0.24712049592663737</v>
      </c>
      <c r="D26" s="262">
        <f>VALUE('1.9.'!K26)</f>
        <v>7.0913051385399981E-2</v>
      </c>
      <c r="E26" s="280">
        <f>VALUE('1.9.'!N26)</f>
        <v>0.28214796344826565</v>
      </c>
      <c r="F26" s="262">
        <f>VALUE('1.7.'!J26)</f>
        <v>0.17924526496868518</v>
      </c>
      <c r="G26" s="280">
        <f>VALUE('1.7.'!L26)</f>
        <v>0.13640096668976603</v>
      </c>
      <c r="H26" s="262">
        <f>VALUE('1.7.'!N26)</f>
        <v>3.3265599121553836E-2</v>
      </c>
      <c r="I26" s="280">
        <f>'1.7.'!P26</f>
        <v>4.1602434942404946E-2</v>
      </c>
      <c r="J26" s="283">
        <f>VALUE('1.7.'!R26)</f>
        <v>9.3042235172869983E-3</v>
      </c>
      <c r="K26" s="40"/>
    </row>
    <row r="27" spans="1:11" ht="24.75" customHeight="1" x14ac:dyDescent="0.2">
      <c r="A27" s="537" t="s">
        <v>170</v>
      </c>
      <c r="B27" s="538"/>
      <c r="C27" s="280">
        <f>VALUE('1.9.'!H27)</f>
        <v>0.13258473007232771</v>
      </c>
      <c r="D27" s="262">
        <f>VALUE('1.9.'!K27)</f>
        <v>0.10706061794248831</v>
      </c>
      <c r="E27" s="280">
        <f>VALUE('1.9.'!N27)</f>
        <v>5.739650032352648E-2</v>
      </c>
      <c r="F27" s="262">
        <f>VALUE('1.7.'!J27)</f>
        <v>6.0161725729246759E-2</v>
      </c>
      <c r="G27" s="280">
        <f>VALUE('1.7.'!L27)</f>
        <v>0.35455227694418484</v>
      </c>
      <c r="H27" s="262">
        <f>VALUE('1.7.'!N27)</f>
        <v>0.22464713619000701</v>
      </c>
      <c r="I27" s="280">
        <f>'1.7.'!P27</f>
        <v>7.5368671126478486E-4</v>
      </c>
      <c r="J27" s="283">
        <f>VALUE('1.7.'!R27)</f>
        <v>6.3067202580736254E-2</v>
      </c>
      <c r="K27" s="40"/>
    </row>
    <row r="28" spans="1:11" ht="30.75" customHeight="1" x14ac:dyDescent="0.2">
      <c r="A28" s="242"/>
      <c r="B28" s="242"/>
      <c r="C28" s="244"/>
      <c r="D28" s="244"/>
      <c r="E28" s="244"/>
      <c r="F28" s="269"/>
      <c r="G28" s="244"/>
    </row>
    <row r="29" spans="1:11" ht="30.75" customHeight="1" x14ac:dyDescent="0.2"/>
    <row r="30" spans="1:11" s="14" customFormat="1" ht="11.25" customHeight="1" x14ac:dyDescent="0.2">
      <c r="A30" s="73"/>
      <c r="B30" s="8"/>
      <c r="C30" s="8"/>
      <c r="D30" s="8"/>
      <c r="E30" s="8"/>
      <c r="F30" s="8"/>
      <c r="G30" s="8"/>
    </row>
    <row r="31" spans="1:11" ht="27.75" customHeight="1" x14ac:dyDescent="0.2"/>
  </sheetData>
  <mergeCells count="6">
    <mergeCell ref="A25:B25"/>
    <mergeCell ref="A27:B27"/>
    <mergeCell ref="A3:J3"/>
    <mergeCell ref="A12:B12"/>
    <mergeCell ref="A13:J13"/>
    <mergeCell ref="A26:B26"/>
  </mergeCells>
  <pageMargins left="0.31496062992125984" right="0.11811023622047245" top="0.74803149606299213" bottom="0.74803149606299213" header="0.31496062992125984" footer="0.31496062992125984"/>
  <pageSetup paperSize="9" firstPageNumber="6" orientation="landscape" useFirstPageNumber="1" r:id="rId1"/>
  <headerFooter>
    <oddHeader>&amp;LAugstākās izglītības finansējums</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W18"/>
  <sheetViews>
    <sheetView zoomScaleNormal="100" workbookViewId="0">
      <selection activeCell="U12" sqref="U12"/>
    </sheetView>
  </sheetViews>
  <sheetFormatPr defaultColWidth="9.140625" defaultRowHeight="15" x14ac:dyDescent="0.25"/>
  <cols>
    <col min="1" max="1" width="16.28515625" style="43" customWidth="1"/>
    <col min="2" max="4" width="6.140625" style="43" customWidth="1"/>
    <col min="5" max="5" width="6.42578125" style="43" customWidth="1"/>
    <col min="6" max="6" width="6.140625" style="43" customWidth="1"/>
    <col min="7" max="7" width="6.28515625" style="43" customWidth="1"/>
    <col min="8" max="19" width="6.42578125" style="43" customWidth="1"/>
    <col min="20" max="16384" width="9.140625" style="43"/>
  </cols>
  <sheetData>
    <row r="1" spans="1:23" ht="23.25" customHeight="1" thickBot="1" x14ac:dyDescent="0.3">
      <c r="A1" s="129" t="s">
        <v>252</v>
      </c>
      <c r="B1" s="125"/>
      <c r="C1" s="125"/>
      <c r="D1" s="125"/>
      <c r="E1" s="125"/>
      <c r="F1" s="125"/>
      <c r="G1" s="125"/>
      <c r="H1" s="125"/>
      <c r="I1" s="125"/>
      <c r="J1" s="125"/>
      <c r="K1" s="125"/>
      <c r="L1" s="125"/>
      <c r="M1" s="125"/>
      <c r="N1" s="125"/>
      <c r="O1" s="125"/>
      <c r="P1" s="125"/>
      <c r="Q1" s="125"/>
      <c r="R1" s="125"/>
    </row>
    <row r="3" spans="1:23" x14ac:dyDescent="0.25">
      <c r="A3" s="18" t="s">
        <v>163</v>
      </c>
    </row>
    <row r="4" spans="1:23" s="22" customFormat="1" x14ac:dyDescent="0.25">
      <c r="A4" s="615" t="s">
        <v>58</v>
      </c>
      <c r="B4" s="617" t="s">
        <v>59</v>
      </c>
      <c r="C4" s="617"/>
      <c r="D4" s="617"/>
      <c r="E4" s="617"/>
      <c r="F4" s="617"/>
      <c r="G4" s="617"/>
      <c r="H4" s="617"/>
      <c r="I4" s="617"/>
      <c r="J4" s="617"/>
      <c r="K4" s="617"/>
      <c r="L4" s="617"/>
      <c r="M4" s="617"/>
      <c r="N4" s="617"/>
      <c r="O4" s="617"/>
      <c r="P4" s="617"/>
      <c r="Q4" s="617"/>
      <c r="R4" s="618"/>
      <c r="S4" s="26"/>
      <c r="V4" s="25"/>
    </row>
    <row r="5" spans="1:23" s="22" customFormat="1" ht="51.75" customHeight="1" x14ac:dyDescent="0.25">
      <c r="A5" s="616"/>
      <c r="B5" s="157" t="s">
        <v>3</v>
      </c>
      <c r="C5" s="157" t="s">
        <v>4</v>
      </c>
      <c r="D5" s="157" t="s">
        <v>6</v>
      </c>
      <c r="E5" s="157" t="s">
        <v>8</v>
      </c>
      <c r="F5" s="157" t="s">
        <v>38</v>
      </c>
      <c r="G5" s="157" t="s">
        <v>9</v>
      </c>
      <c r="H5" s="157" t="s">
        <v>10</v>
      </c>
      <c r="I5" s="157" t="s">
        <v>138</v>
      </c>
      <c r="J5" s="157" t="s">
        <v>13</v>
      </c>
      <c r="K5" s="157" t="s">
        <v>14</v>
      </c>
      <c r="L5" s="157" t="s">
        <v>35</v>
      </c>
      <c r="M5" s="157" t="s">
        <v>7</v>
      </c>
      <c r="N5" s="157" t="s">
        <v>40</v>
      </c>
      <c r="O5" s="158" t="s">
        <v>92</v>
      </c>
      <c r="P5" s="158" t="s">
        <v>36</v>
      </c>
      <c r="Q5" s="157" t="s">
        <v>5</v>
      </c>
      <c r="R5" s="288" t="s">
        <v>48</v>
      </c>
      <c r="S5" s="24"/>
      <c r="V5" s="25"/>
    </row>
    <row r="6" spans="1:23" s="22" customFormat="1" ht="75" x14ac:dyDescent="0.25">
      <c r="A6" s="289" t="s">
        <v>160</v>
      </c>
      <c r="B6" s="290">
        <v>3281</v>
      </c>
      <c r="C6" s="159">
        <v>4331</v>
      </c>
      <c r="D6" s="159">
        <v>981</v>
      </c>
      <c r="E6" s="159">
        <v>552</v>
      </c>
      <c r="F6" s="159">
        <v>712</v>
      </c>
      <c r="G6" s="159">
        <v>379</v>
      </c>
      <c r="H6" s="159">
        <v>228</v>
      </c>
      <c r="I6" s="159">
        <v>451</v>
      </c>
      <c r="J6" s="159">
        <v>427</v>
      </c>
      <c r="K6" s="159">
        <v>27</v>
      </c>
      <c r="L6" s="159">
        <v>17</v>
      </c>
      <c r="M6" s="159">
        <v>2894</v>
      </c>
      <c r="N6" s="159">
        <v>436</v>
      </c>
      <c r="O6" s="159">
        <v>496</v>
      </c>
      <c r="P6" s="159">
        <v>389</v>
      </c>
      <c r="Q6" s="159">
        <v>2005</v>
      </c>
      <c r="R6" s="291">
        <v>17606</v>
      </c>
      <c r="V6" s="23"/>
      <c r="W6" s="150"/>
    </row>
    <row r="7" spans="1:23" s="22" customFormat="1" ht="120" x14ac:dyDescent="0.25">
      <c r="A7" s="289" t="s">
        <v>161</v>
      </c>
      <c r="B7" s="159">
        <v>1232</v>
      </c>
      <c r="C7" s="159">
        <v>1422</v>
      </c>
      <c r="D7" s="159">
        <v>330</v>
      </c>
      <c r="E7" s="290">
        <v>184</v>
      </c>
      <c r="F7" s="290">
        <v>136</v>
      </c>
      <c r="G7" s="159">
        <v>64</v>
      </c>
      <c r="H7" s="290">
        <v>18</v>
      </c>
      <c r="I7" s="159">
        <v>75</v>
      </c>
      <c r="J7" s="290">
        <v>96</v>
      </c>
      <c r="K7" s="159">
        <v>15</v>
      </c>
      <c r="L7" s="159">
        <v>0</v>
      </c>
      <c r="M7" s="159">
        <v>199</v>
      </c>
      <c r="N7" s="159">
        <v>89</v>
      </c>
      <c r="O7" s="159">
        <v>200</v>
      </c>
      <c r="P7" s="159">
        <v>70</v>
      </c>
      <c r="Q7" s="159">
        <v>453</v>
      </c>
      <c r="R7" s="291">
        <v>4583</v>
      </c>
      <c r="S7" s="23"/>
      <c r="V7" s="23"/>
    </row>
    <row r="8" spans="1:23" s="22" customFormat="1" x14ac:dyDescent="0.25">
      <c r="A8" s="289" t="s">
        <v>162</v>
      </c>
      <c r="B8" s="159">
        <v>384</v>
      </c>
      <c r="C8" s="159">
        <v>317</v>
      </c>
      <c r="D8" s="159">
        <v>81</v>
      </c>
      <c r="E8" s="159">
        <v>21</v>
      </c>
      <c r="F8" s="159">
        <v>8</v>
      </c>
      <c r="G8" s="159">
        <v>18</v>
      </c>
      <c r="H8" s="159">
        <v>0</v>
      </c>
      <c r="I8" s="159">
        <v>15</v>
      </c>
      <c r="J8" s="159">
        <v>4</v>
      </c>
      <c r="K8" s="159">
        <v>7</v>
      </c>
      <c r="L8" s="159">
        <v>0</v>
      </c>
      <c r="M8" s="159">
        <v>155</v>
      </c>
      <c r="N8" s="159">
        <v>15</v>
      </c>
      <c r="O8" s="159">
        <v>34</v>
      </c>
      <c r="P8" s="159">
        <v>12</v>
      </c>
      <c r="Q8" s="159">
        <v>155</v>
      </c>
      <c r="R8" s="291">
        <v>1226</v>
      </c>
      <c r="S8" s="23"/>
      <c r="V8" s="23"/>
    </row>
    <row r="9" spans="1:23" s="22" customFormat="1" ht="30" x14ac:dyDescent="0.25">
      <c r="A9" s="292" t="s">
        <v>60</v>
      </c>
      <c r="B9" s="293">
        <v>4897</v>
      </c>
      <c r="C9" s="293">
        <v>6070</v>
      </c>
      <c r="D9" s="293">
        <v>1392</v>
      </c>
      <c r="E9" s="293">
        <v>757</v>
      </c>
      <c r="F9" s="293">
        <v>856</v>
      </c>
      <c r="G9" s="293">
        <v>461</v>
      </c>
      <c r="H9" s="293">
        <v>246</v>
      </c>
      <c r="I9" s="293">
        <v>541</v>
      </c>
      <c r="J9" s="293">
        <v>527</v>
      </c>
      <c r="K9" s="293">
        <v>49</v>
      </c>
      <c r="L9" s="293">
        <v>17</v>
      </c>
      <c r="M9" s="293">
        <v>3248</v>
      </c>
      <c r="N9" s="293">
        <v>540</v>
      </c>
      <c r="O9" s="293">
        <v>730</v>
      </c>
      <c r="P9" s="293">
        <v>471</v>
      </c>
      <c r="Q9" s="293">
        <v>2613</v>
      </c>
      <c r="R9" s="294">
        <v>23415</v>
      </c>
      <c r="S9" s="23"/>
      <c r="V9" s="43"/>
    </row>
    <row r="10" spans="1:23" s="22" customFormat="1" x14ac:dyDescent="0.25">
      <c r="A10" s="298"/>
      <c r="B10" s="619" t="s">
        <v>137</v>
      </c>
      <c r="C10" s="620"/>
      <c r="D10" s="620"/>
      <c r="E10" s="620"/>
      <c r="F10" s="620"/>
      <c r="G10" s="620"/>
      <c r="H10" s="620"/>
      <c r="I10" s="620"/>
      <c r="J10" s="620"/>
      <c r="K10" s="620"/>
      <c r="L10" s="620"/>
      <c r="S10" s="23"/>
      <c r="V10" s="43"/>
    </row>
    <row r="11" spans="1:23" s="22" customFormat="1" x14ac:dyDescent="0.25">
      <c r="A11" s="299"/>
      <c r="B11" s="391" t="s">
        <v>253</v>
      </c>
      <c r="C11" s="391" t="s">
        <v>29</v>
      </c>
      <c r="D11" s="391" t="s">
        <v>26</v>
      </c>
      <c r="E11" s="391" t="s">
        <v>24</v>
      </c>
      <c r="F11" s="391" t="s">
        <v>31</v>
      </c>
      <c r="G11" s="391" t="s">
        <v>260</v>
      </c>
      <c r="H11" s="391" t="s">
        <v>30</v>
      </c>
      <c r="I11" s="391" t="s">
        <v>23</v>
      </c>
      <c r="J11" s="391" t="s">
        <v>33</v>
      </c>
      <c r="K11" s="391" t="s">
        <v>21</v>
      </c>
      <c r="L11" s="391" t="s">
        <v>22</v>
      </c>
      <c r="R11" s="43"/>
    </row>
    <row r="12" spans="1:23" s="22" customFormat="1" ht="45" x14ac:dyDescent="0.25">
      <c r="A12" s="300" t="s">
        <v>168</v>
      </c>
      <c r="B12" s="392">
        <v>12</v>
      </c>
      <c r="C12" s="392">
        <v>187</v>
      </c>
      <c r="D12" s="392">
        <v>123</v>
      </c>
      <c r="E12" s="392">
        <v>117</v>
      </c>
      <c r="F12" s="392">
        <v>369</v>
      </c>
      <c r="G12" s="392">
        <v>636</v>
      </c>
      <c r="H12" s="392">
        <v>106</v>
      </c>
      <c r="I12" s="392">
        <v>102</v>
      </c>
      <c r="J12" s="392">
        <v>355</v>
      </c>
      <c r="K12" s="392">
        <v>298</v>
      </c>
      <c r="L12" s="392">
        <v>501</v>
      </c>
      <c r="R12" s="43"/>
    </row>
    <row r="13" spans="1:23" s="22" customFormat="1" x14ac:dyDescent="0.25">
      <c r="A13" s="295" t="s">
        <v>87</v>
      </c>
      <c r="B13" s="296"/>
      <c r="C13" s="297"/>
      <c r="D13" s="297"/>
      <c r="E13" s="297"/>
      <c r="F13" s="297"/>
      <c r="G13" s="297"/>
      <c r="H13" s="297"/>
      <c r="I13" s="162"/>
      <c r="J13" s="162"/>
      <c r="K13" s="162"/>
      <c r="L13" s="162"/>
      <c r="M13" s="162"/>
      <c r="N13" s="162"/>
      <c r="O13" s="162"/>
      <c r="P13" s="162"/>
      <c r="Q13" s="162"/>
      <c r="R13" s="161">
        <f>SUM(B12:H12)</f>
        <v>1550</v>
      </c>
      <c r="S13" s="23"/>
      <c r="V13" s="43"/>
    </row>
    <row r="14" spans="1:23" s="22" customFormat="1" ht="25.5" customHeight="1" x14ac:dyDescent="0.25">
      <c r="A14" s="166" t="s">
        <v>61</v>
      </c>
      <c r="B14" s="163"/>
      <c r="C14" s="164"/>
      <c r="D14" s="164"/>
      <c r="E14" s="164"/>
      <c r="F14" s="164"/>
      <c r="G14" s="164"/>
      <c r="H14" s="164"/>
      <c r="I14" s="164"/>
      <c r="J14" s="164"/>
      <c r="K14" s="164"/>
      <c r="L14" s="164"/>
      <c r="M14" s="164"/>
      <c r="N14" s="164"/>
      <c r="O14" s="164"/>
      <c r="P14" s="164"/>
      <c r="Q14" s="164"/>
      <c r="R14" s="165">
        <f>SUM(R9:R13)</f>
        <v>24965</v>
      </c>
      <c r="S14" s="23"/>
      <c r="V14" s="43"/>
    </row>
    <row r="15" spans="1:23" s="22" customFormat="1" ht="45" customHeight="1" x14ac:dyDescent="0.25">
      <c r="A15" s="101" t="s">
        <v>169</v>
      </c>
      <c r="B15" s="43"/>
      <c r="C15" s="43"/>
      <c r="D15" s="43"/>
      <c r="E15" s="43"/>
      <c r="F15" s="43"/>
      <c r="G15" s="43"/>
      <c r="H15" s="43"/>
      <c r="I15" s="43"/>
      <c r="J15" s="43"/>
      <c r="K15" s="43"/>
      <c r="L15" s="43"/>
      <c r="M15" s="43"/>
      <c r="N15" s="43"/>
      <c r="O15" s="43"/>
      <c r="P15" s="43"/>
      <c r="Q15" s="43"/>
      <c r="R15" s="43"/>
      <c r="S15" s="23"/>
      <c r="V15" s="43"/>
    </row>
    <row r="16" spans="1:23" x14ac:dyDescent="0.25">
      <c r="A16" s="108" t="s">
        <v>261</v>
      </c>
    </row>
    <row r="17" spans="2:2" x14ac:dyDescent="0.25">
      <c r="B17" s="21"/>
    </row>
    <row r="18" spans="2:2" x14ac:dyDescent="0.25">
      <c r="B18" s="21"/>
    </row>
  </sheetData>
  <mergeCells count="3">
    <mergeCell ref="A4:A5"/>
    <mergeCell ref="B4:R4"/>
    <mergeCell ref="B10:L10"/>
  </mergeCells>
  <pageMargins left="0.31496062992125984" right="0.11811023622047245" top="0.74803149606299213" bottom="0.74803149606299213" header="0.31496062992125984" footer="0.31496062992125984"/>
  <pageSetup paperSize="9" firstPageNumber="10" orientation="landscape" useFirstPageNumber="1" r:id="rId1"/>
  <headerFooter>
    <oddHeader>&amp;LAugstākās izglītības finansējums</oddHeader>
    <oddFooter>&amp;C&amp;P</oddFooter>
  </headerFooter>
  <rowBreaks count="1" manualBreakCount="1">
    <brk id="1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pageSetUpPr fitToPage="1"/>
  </sheetPr>
  <dimension ref="A1:W81"/>
  <sheetViews>
    <sheetView zoomScaleNormal="100" workbookViewId="0">
      <selection activeCell="V4" sqref="V4"/>
    </sheetView>
  </sheetViews>
  <sheetFormatPr defaultRowHeight="15" x14ac:dyDescent="0.25"/>
  <cols>
    <col min="1" max="1" width="4" customWidth="1"/>
    <col min="2" max="2" width="24.85546875" customWidth="1"/>
    <col min="3" max="3" width="6" customWidth="1"/>
    <col min="4" max="4" width="5.85546875" customWidth="1"/>
    <col min="5" max="5" width="5.7109375" customWidth="1"/>
    <col min="6" max="6" width="6.85546875" customWidth="1"/>
    <col min="7" max="7" width="5.7109375" customWidth="1"/>
    <col min="8" max="8" width="6.28515625" customWidth="1"/>
    <col min="9" max="9" width="6" customWidth="1"/>
    <col min="10" max="10" width="6.28515625" customWidth="1"/>
    <col min="11" max="11" width="5" customWidth="1"/>
    <col min="12" max="12" width="5.7109375" customWidth="1"/>
    <col min="13" max="13" width="5.5703125" customWidth="1"/>
    <col min="14" max="14" width="5.85546875" customWidth="1"/>
    <col min="15" max="15" width="6.28515625" customWidth="1"/>
    <col min="16" max="16" width="5.42578125" customWidth="1"/>
    <col min="17" max="18" width="5.85546875" customWidth="1"/>
    <col min="19" max="19" width="7.5703125" customWidth="1"/>
  </cols>
  <sheetData>
    <row r="1" spans="1:19" ht="20.25" customHeight="1" x14ac:dyDescent="0.25">
      <c r="A1" s="2" t="s">
        <v>254</v>
      </c>
    </row>
    <row r="2" spans="1:19" s="43" customFormat="1" ht="20.25" customHeight="1" x14ac:dyDescent="0.25">
      <c r="A2" s="2" t="s">
        <v>255</v>
      </c>
    </row>
    <row r="3" spans="1:19" ht="20.25" customHeight="1" x14ac:dyDescent="0.25">
      <c r="A3" s="627" t="s">
        <v>108</v>
      </c>
      <c r="B3" s="625" t="s">
        <v>82</v>
      </c>
      <c r="C3" s="632" t="s">
        <v>59</v>
      </c>
      <c r="D3" s="633"/>
      <c r="E3" s="633"/>
      <c r="F3" s="633"/>
      <c r="G3" s="633"/>
      <c r="H3" s="633"/>
      <c r="I3" s="633"/>
      <c r="J3" s="633"/>
      <c r="K3" s="633"/>
      <c r="L3" s="633"/>
      <c r="M3" s="633"/>
      <c r="N3" s="633"/>
      <c r="O3" s="633"/>
      <c r="P3" s="633"/>
      <c r="Q3" s="633"/>
      <c r="R3" s="633"/>
      <c r="S3" s="633"/>
    </row>
    <row r="4" spans="1:19" ht="29.25" customHeight="1" x14ac:dyDescent="0.25">
      <c r="A4" s="636"/>
      <c r="B4" s="635"/>
      <c r="C4" s="60" t="s">
        <v>3</v>
      </c>
      <c r="D4" s="60" t="s">
        <v>4</v>
      </c>
      <c r="E4" s="60" t="s">
        <v>6</v>
      </c>
      <c r="F4" s="60" t="s">
        <v>8</v>
      </c>
      <c r="G4" s="60" t="s">
        <v>38</v>
      </c>
      <c r="H4" s="60" t="s">
        <v>9</v>
      </c>
      <c r="I4" s="60" t="s">
        <v>10</v>
      </c>
      <c r="J4" s="60" t="s">
        <v>12</v>
      </c>
      <c r="K4" s="60" t="s">
        <v>13</v>
      </c>
      <c r="L4" s="60" t="s">
        <v>14</v>
      </c>
      <c r="M4" s="60" t="s">
        <v>35</v>
      </c>
      <c r="N4" s="60" t="s">
        <v>7</v>
      </c>
      <c r="O4" s="60" t="s">
        <v>40</v>
      </c>
      <c r="P4" s="60" t="s">
        <v>92</v>
      </c>
      <c r="Q4" s="60" t="s">
        <v>36</v>
      </c>
      <c r="R4" s="60" t="s">
        <v>5</v>
      </c>
      <c r="S4" s="62" t="s">
        <v>48</v>
      </c>
    </row>
    <row r="5" spans="1:19" ht="26.25" x14ac:dyDescent="0.25">
      <c r="A5" s="70" t="s">
        <v>100</v>
      </c>
      <c r="B5" s="56" t="s">
        <v>93</v>
      </c>
      <c r="C5" s="57">
        <v>480</v>
      </c>
      <c r="D5" s="57"/>
      <c r="E5" s="57">
        <v>146</v>
      </c>
      <c r="F5" s="57">
        <v>175</v>
      </c>
      <c r="G5" s="57">
        <v>98</v>
      </c>
      <c r="H5" s="57"/>
      <c r="I5" s="57"/>
      <c r="J5" s="57"/>
      <c r="K5" s="57"/>
      <c r="L5" s="57"/>
      <c r="M5" s="57"/>
      <c r="N5" s="57"/>
      <c r="O5" s="57">
        <v>153</v>
      </c>
      <c r="P5" s="57"/>
      <c r="Q5" s="57"/>
      <c r="R5" s="57"/>
      <c r="S5" s="394">
        <f>SUM(C5:R5)</f>
        <v>1052</v>
      </c>
    </row>
    <row r="6" spans="1:19" ht="15" customHeight="1" x14ac:dyDescent="0.25">
      <c r="A6" s="630" t="s">
        <v>101</v>
      </c>
      <c r="B6" s="47" t="s">
        <v>63</v>
      </c>
      <c r="C6" s="48"/>
      <c r="D6" s="48"/>
      <c r="E6" s="48">
        <v>107</v>
      </c>
      <c r="F6" s="48">
        <v>62</v>
      </c>
      <c r="G6" s="48">
        <v>21</v>
      </c>
      <c r="H6" s="48"/>
      <c r="I6" s="48"/>
      <c r="J6" s="48"/>
      <c r="K6" s="48"/>
      <c r="L6" s="48"/>
      <c r="M6" s="48"/>
      <c r="N6" s="48"/>
      <c r="O6" s="48">
        <v>283</v>
      </c>
      <c r="P6" s="48">
        <v>496</v>
      </c>
      <c r="Q6" s="48">
        <v>282</v>
      </c>
      <c r="R6" s="48"/>
      <c r="S6" s="107">
        <f t="shared" ref="S6:S26" si="0">SUM(C6:R6)</f>
        <v>1251</v>
      </c>
    </row>
    <row r="7" spans="1:19" x14ac:dyDescent="0.25">
      <c r="A7" s="631"/>
      <c r="B7" s="49" t="s">
        <v>94</v>
      </c>
      <c r="C7" s="50">
        <v>664</v>
      </c>
      <c r="D7" s="50">
        <v>14</v>
      </c>
      <c r="E7" s="50">
        <v>262</v>
      </c>
      <c r="F7" s="50">
        <v>76</v>
      </c>
      <c r="G7" s="50">
        <v>30</v>
      </c>
      <c r="H7" s="50"/>
      <c r="I7" s="50"/>
      <c r="J7" s="50">
        <v>147</v>
      </c>
      <c r="K7" s="50"/>
      <c r="L7" s="50"/>
      <c r="M7" s="50"/>
      <c r="N7" s="50"/>
      <c r="O7" s="50"/>
      <c r="P7" s="50"/>
      <c r="Q7" s="50"/>
      <c r="R7" s="50"/>
      <c r="S7" s="106">
        <f t="shared" si="0"/>
        <v>1193</v>
      </c>
    </row>
    <row r="8" spans="1:19" ht="25.5" customHeight="1" x14ac:dyDescent="0.25">
      <c r="A8" s="621" t="s">
        <v>102</v>
      </c>
      <c r="B8" s="47" t="s">
        <v>65</v>
      </c>
      <c r="C8" s="48">
        <v>290</v>
      </c>
      <c r="D8" s="48">
        <v>30</v>
      </c>
      <c r="E8" s="48">
        <v>72</v>
      </c>
      <c r="F8" s="48"/>
      <c r="G8" s="48"/>
      <c r="H8" s="48"/>
      <c r="I8" s="48"/>
      <c r="J8" s="48"/>
      <c r="K8" s="48"/>
      <c r="L8" s="48"/>
      <c r="M8" s="48"/>
      <c r="N8" s="48"/>
      <c r="O8" s="48"/>
      <c r="P8" s="48"/>
      <c r="Q8" s="48"/>
      <c r="R8" s="48">
        <v>151</v>
      </c>
      <c r="S8" s="105">
        <f t="shared" si="0"/>
        <v>543</v>
      </c>
    </row>
    <row r="9" spans="1:19" ht="28.5" customHeight="1" x14ac:dyDescent="0.25">
      <c r="A9" s="621"/>
      <c r="B9" s="28" t="s">
        <v>95</v>
      </c>
      <c r="C9" s="29">
        <v>116</v>
      </c>
      <c r="D9" s="29"/>
      <c r="E9" s="29"/>
      <c r="F9" s="29"/>
      <c r="G9" s="29"/>
      <c r="H9" s="29"/>
      <c r="I9" s="29"/>
      <c r="J9" s="29"/>
      <c r="K9" s="29">
        <v>81</v>
      </c>
      <c r="L9" s="29"/>
      <c r="M9" s="29"/>
      <c r="N9" s="29"/>
      <c r="O9" s="29"/>
      <c r="P9" s="29"/>
      <c r="Q9" s="29"/>
      <c r="R9" s="29"/>
      <c r="S9" s="105">
        <f t="shared" si="0"/>
        <v>197</v>
      </c>
    </row>
    <row r="10" spans="1:19" ht="15" customHeight="1" x14ac:dyDescent="0.25">
      <c r="A10" s="621"/>
      <c r="B10" s="28" t="s">
        <v>67</v>
      </c>
      <c r="C10" s="29">
        <v>173</v>
      </c>
      <c r="D10" s="29">
        <v>178</v>
      </c>
      <c r="E10" s="29"/>
      <c r="F10" s="29">
        <v>64</v>
      </c>
      <c r="G10" s="29">
        <v>155</v>
      </c>
      <c r="H10" s="29"/>
      <c r="I10" s="29"/>
      <c r="J10" s="29">
        <v>125</v>
      </c>
      <c r="K10" s="29">
        <v>30</v>
      </c>
      <c r="L10" s="29">
        <v>25</v>
      </c>
      <c r="M10" s="29"/>
      <c r="N10" s="29"/>
      <c r="O10" s="29"/>
      <c r="P10" s="29"/>
      <c r="Q10" s="29">
        <v>107</v>
      </c>
      <c r="R10" s="29">
        <v>15</v>
      </c>
      <c r="S10" s="105">
        <f t="shared" si="0"/>
        <v>872</v>
      </c>
    </row>
    <row r="11" spans="1:19" x14ac:dyDescent="0.25">
      <c r="A11" s="622"/>
      <c r="B11" s="49" t="s">
        <v>84</v>
      </c>
      <c r="C11" s="50">
        <v>127</v>
      </c>
      <c r="D11" s="50"/>
      <c r="E11" s="50">
        <v>53</v>
      </c>
      <c r="F11" s="50"/>
      <c r="G11" s="50">
        <v>62</v>
      </c>
      <c r="H11" s="50"/>
      <c r="I11" s="50"/>
      <c r="J11" s="50"/>
      <c r="K11" s="50"/>
      <c r="L11" s="50"/>
      <c r="M11" s="50"/>
      <c r="N11" s="50"/>
      <c r="O11" s="50"/>
      <c r="P11" s="50"/>
      <c r="Q11" s="50"/>
      <c r="R11" s="50"/>
      <c r="S11" s="106">
        <f t="shared" si="0"/>
        <v>242</v>
      </c>
    </row>
    <row r="12" spans="1:19" x14ac:dyDescent="0.25">
      <c r="A12" s="621" t="s">
        <v>103</v>
      </c>
      <c r="B12" s="47" t="s">
        <v>68</v>
      </c>
      <c r="C12" s="48">
        <v>162</v>
      </c>
      <c r="D12" s="48"/>
      <c r="E12" s="48">
        <v>45</v>
      </c>
      <c r="F12" s="48"/>
      <c r="G12" s="48"/>
      <c r="H12" s="48"/>
      <c r="I12" s="48"/>
      <c r="J12" s="48"/>
      <c r="K12" s="48"/>
      <c r="L12" s="48"/>
      <c r="M12" s="48"/>
      <c r="N12" s="48"/>
      <c r="O12" s="48"/>
      <c r="P12" s="48"/>
      <c r="Q12" s="48"/>
      <c r="R12" s="48"/>
      <c r="S12" s="105">
        <f t="shared" si="0"/>
        <v>207</v>
      </c>
    </row>
    <row r="13" spans="1:19" x14ac:dyDescent="0.25">
      <c r="A13" s="621"/>
      <c r="B13" s="28" t="s">
        <v>69</v>
      </c>
      <c r="C13" s="29">
        <v>387</v>
      </c>
      <c r="D13" s="29">
        <v>24</v>
      </c>
      <c r="E13" s="29">
        <v>32</v>
      </c>
      <c r="F13" s="29"/>
      <c r="G13" s="29"/>
      <c r="H13" s="29"/>
      <c r="I13" s="29"/>
      <c r="J13" s="29"/>
      <c r="K13" s="29"/>
      <c r="L13" s="29"/>
      <c r="M13" s="29"/>
      <c r="N13" s="29"/>
      <c r="O13" s="29"/>
      <c r="P13" s="29"/>
      <c r="Q13" s="29"/>
      <c r="R13" s="29"/>
      <c r="S13" s="105">
        <f t="shared" si="0"/>
        <v>443</v>
      </c>
    </row>
    <row r="14" spans="1:19" x14ac:dyDescent="0.25">
      <c r="A14" s="621"/>
      <c r="B14" s="28" t="s">
        <v>96</v>
      </c>
      <c r="C14" s="29">
        <v>164</v>
      </c>
      <c r="D14" s="29">
        <v>64</v>
      </c>
      <c r="E14" s="29">
        <v>10</v>
      </c>
      <c r="F14" s="29">
        <v>4</v>
      </c>
      <c r="G14" s="29"/>
      <c r="H14" s="29"/>
      <c r="I14" s="29"/>
      <c r="J14" s="29"/>
      <c r="K14" s="29"/>
      <c r="L14" s="29"/>
      <c r="M14" s="29"/>
      <c r="N14" s="29"/>
      <c r="O14" s="29"/>
      <c r="P14" s="29"/>
      <c r="Q14" s="29"/>
      <c r="R14" s="29"/>
      <c r="S14" s="105">
        <f t="shared" si="0"/>
        <v>242</v>
      </c>
    </row>
    <row r="15" spans="1:19" x14ac:dyDescent="0.25">
      <c r="A15" s="622"/>
      <c r="B15" s="49" t="s">
        <v>71</v>
      </c>
      <c r="C15" s="50">
        <v>448</v>
      </c>
      <c r="D15" s="50">
        <v>747</v>
      </c>
      <c r="E15" s="50">
        <v>134</v>
      </c>
      <c r="F15" s="50">
        <v>72</v>
      </c>
      <c r="G15" s="50">
        <v>106</v>
      </c>
      <c r="H15" s="50"/>
      <c r="I15" s="50"/>
      <c r="J15" s="50">
        <v>140</v>
      </c>
      <c r="K15" s="50">
        <v>152</v>
      </c>
      <c r="L15" s="50">
        <v>2</v>
      </c>
      <c r="M15" s="50"/>
      <c r="N15" s="50"/>
      <c r="O15" s="50"/>
      <c r="P15" s="50"/>
      <c r="Q15" s="50"/>
      <c r="R15" s="50"/>
      <c r="S15" s="106">
        <f t="shared" si="0"/>
        <v>1801</v>
      </c>
    </row>
    <row r="16" spans="1:19" ht="15.75" customHeight="1" x14ac:dyDescent="0.25">
      <c r="A16" s="621" t="s">
        <v>104</v>
      </c>
      <c r="B16" s="47" t="s">
        <v>72</v>
      </c>
      <c r="C16" s="48"/>
      <c r="D16" s="48">
        <v>1938</v>
      </c>
      <c r="E16" s="48"/>
      <c r="F16" s="48">
        <v>8</v>
      </c>
      <c r="G16" s="48">
        <v>165</v>
      </c>
      <c r="H16" s="48"/>
      <c r="I16" s="48">
        <v>228</v>
      </c>
      <c r="J16" s="48">
        <v>39</v>
      </c>
      <c r="K16" s="48">
        <v>61</v>
      </c>
      <c r="L16" s="48"/>
      <c r="M16" s="48"/>
      <c r="N16" s="48"/>
      <c r="O16" s="48"/>
      <c r="P16" s="48"/>
      <c r="Q16" s="48"/>
      <c r="R16" s="48">
        <v>463</v>
      </c>
      <c r="S16" s="105">
        <f t="shared" si="0"/>
        <v>2902</v>
      </c>
    </row>
    <row r="17" spans="1:19" x14ac:dyDescent="0.25">
      <c r="A17" s="621"/>
      <c r="B17" s="28" t="s">
        <v>73</v>
      </c>
      <c r="C17" s="29"/>
      <c r="D17" s="29">
        <v>262</v>
      </c>
      <c r="E17" s="29"/>
      <c r="F17" s="29"/>
      <c r="G17" s="29">
        <v>17</v>
      </c>
      <c r="H17" s="29"/>
      <c r="I17" s="29"/>
      <c r="J17" s="29"/>
      <c r="K17" s="29"/>
      <c r="L17" s="29"/>
      <c r="M17" s="29"/>
      <c r="N17" s="29"/>
      <c r="O17" s="29"/>
      <c r="P17" s="29"/>
      <c r="Q17" s="29"/>
      <c r="R17" s="29">
        <v>304</v>
      </c>
      <c r="S17" s="105">
        <f t="shared" si="0"/>
        <v>583</v>
      </c>
    </row>
    <row r="18" spans="1:19" x14ac:dyDescent="0.25">
      <c r="A18" s="622"/>
      <c r="B18" s="49" t="s">
        <v>74</v>
      </c>
      <c r="C18" s="50"/>
      <c r="D18" s="50">
        <v>853</v>
      </c>
      <c r="E18" s="50"/>
      <c r="F18" s="50"/>
      <c r="G18" s="50">
        <v>54</v>
      </c>
      <c r="H18" s="50"/>
      <c r="I18" s="50"/>
      <c r="J18" s="50"/>
      <c r="K18" s="50">
        <v>39</v>
      </c>
      <c r="L18" s="50"/>
      <c r="M18" s="50"/>
      <c r="N18" s="50"/>
      <c r="O18" s="50"/>
      <c r="P18" s="50"/>
      <c r="Q18" s="50"/>
      <c r="R18" s="50">
        <v>299</v>
      </c>
      <c r="S18" s="394">
        <f t="shared" si="0"/>
        <v>1245</v>
      </c>
    </row>
    <row r="19" spans="1:19" ht="31.5" customHeight="1" x14ac:dyDescent="0.25">
      <c r="A19" s="621" t="s">
        <v>105</v>
      </c>
      <c r="B19" s="47" t="s">
        <v>97</v>
      </c>
      <c r="C19" s="48"/>
      <c r="D19" s="48"/>
      <c r="E19" s="48"/>
      <c r="F19" s="48"/>
      <c r="G19" s="48"/>
      <c r="H19" s="48"/>
      <c r="I19" s="48"/>
      <c r="J19" s="48"/>
      <c r="K19" s="48"/>
      <c r="L19" s="48"/>
      <c r="M19" s="48"/>
      <c r="N19" s="48"/>
      <c r="O19" s="48"/>
      <c r="P19" s="48"/>
      <c r="Q19" s="48"/>
      <c r="R19" s="48">
        <v>389</v>
      </c>
      <c r="S19" s="107">
        <f t="shared" si="0"/>
        <v>389</v>
      </c>
    </row>
    <row r="20" spans="1:19" x14ac:dyDescent="0.25">
      <c r="A20" s="622"/>
      <c r="B20" s="49" t="s">
        <v>98</v>
      </c>
      <c r="C20" s="50"/>
      <c r="D20" s="50"/>
      <c r="E20" s="50"/>
      <c r="F20" s="50"/>
      <c r="G20" s="50"/>
      <c r="H20" s="50"/>
      <c r="I20" s="50"/>
      <c r="J20" s="50"/>
      <c r="K20" s="50"/>
      <c r="L20" s="50"/>
      <c r="M20" s="50"/>
      <c r="N20" s="50"/>
      <c r="O20" s="50"/>
      <c r="P20" s="50"/>
      <c r="Q20" s="50"/>
      <c r="R20" s="50">
        <v>209</v>
      </c>
      <c r="S20" s="394">
        <f t="shared" si="0"/>
        <v>209</v>
      </c>
    </row>
    <row r="21" spans="1:19" ht="15" customHeight="1" x14ac:dyDescent="0.25">
      <c r="A21" s="621" t="s">
        <v>106</v>
      </c>
      <c r="B21" s="47" t="s">
        <v>76</v>
      </c>
      <c r="C21" s="48">
        <v>186</v>
      </c>
      <c r="D21" s="48"/>
      <c r="E21" s="48">
        <v>70</v>
      </c>
      <c r="F21" s="48"/>
      <c r="G21" s="48"/>
      <c r="H21" s="48"/>
      <c r="I21" s="48"/>
      <c r="J21" s="48"/>
      <c r="K21" s="48"/>
      <c r="L21" s="48"/>
      <c r="M21" s="48"/>
      <c r="N21" s="48">
        <v>2862</v>
      </c>
      <c r="O21" s="48"/>
      <c r="P21" s="48"/>
      <c r="Q21" s="48"/>
      <c r="R21" s="48"/>
      <c r="S21" s="107">
        <f t="shared" si="0"/>
        <v>3118</v>
      </c>
    </row>
    <row r="22" spans="1:19" x14ac:dyDescent="0.25">
      <c r="A22" s="622"/>
      <c r="B22" s="49" t="s">
        <v>77</v>
      </c>
      <c r="C22" s="50"/>
      <c r="D22" s="50"/>
      <c r="E22" s="50"/>
      <c r="F22" s="50">
        <v>43</v>
      </c>
      <c r="G22" s="50">
        <v>4</v>
      </c>
      <c r="H22" s="50"/>
      <c r="I22" s="50"/>
      <c r="J22" s="50"/>
      <c r="K22" s="50"/>
      <c r="L22" s="50"/>
      <c r="M22" s="50"/>
      <c r="N22" s="50">
        <v>32</v>
      </c>
      <c r="O22" s="50"/>
      <c r="P22" s="50"/>
      <c r="Q22" s="50"/>
      <c r="R22" s="50"/>
      <c r="S22" s="106">
        <f t="shared" si="0"/>
        <v>79</v>
      </c>
    </row>
    <row r="23" spans="1:19" x14ac:dyDescent="0.25">
      <c r="A23" s="634" t="s">
        <v>107</v>
      </c>
      <c r="B23" s="52" t="s">
        <v>78</v>
      </c>
      <c r="C23" s="53"/>
      <c r="D23" s="53">
        <v>43</v>
      </c>
      <c r="E23" s="53"/>
      <c r="F23" s="53">
        <v>30</v>
      </c>
      <c r="G23" s="53"/>
      <c r="H23" s="53">
        <v>379</v>
      </c>
      <c r="I23" s="53"/>
      <c r="J23" s="53"/>
      <c r="K23" s="53">
        <v>64</v>
      </c>
      <c r="L23" s="53"/>
      <c r="M23" s="53">
        <v>17</v>
      </c>
      <c r="N23" s="53"/>
      <c r="O23" s="53"/>
      <c r="P23" s="53"/>
      <c r="Q23" s="53"/>
      <c r="R23" s="53">
        <v>92</v>
      </c>
      <c r="S23" s="105">
        <f t="shared" si="0"/>
        <v>625</v>
      </c>
    </row>
    <row r="24" spans="1:19" s="43" customFormat="1" x14ac:dyDescent="0.25">
      <c r="A24" s="621"/>
      <c r="B24" s="47" t="s">
        <v>79</v>
      </c>
      <c r="C24" s="48"/>
      <c r="D24" s="48"/>
      <c r="E24" s="48"/>
      <c r="F24" s="48"/>
      <c r="G24" s="48"/>
      <c r="H24" s="48"/>
      <c r="I24" s="48"/>
      <c r="J24" s="48"/>
      <c r="K24" s="48"/>
      <c r="L24" s="48"/>
      <c r="M24" s="48"/>
      <c r="N24" s="48"/>
      <c r="O24" s="48"/>
      <c r="P24" s="48"/>
      <c r="Q24" s="48"/>
      <c r="R24" s="48"/>
      <c r="S24" s="105">
        <f t="shared" si="0"/>
        <v>0</v>
      </c>
    </row>
    <row r="25" spans="1:19" x14ac:dyDescent="0.25">
      <c r="A25" s="621"/>
      <c r="B25" s="28" t="s">
        <v>80</v>
      </c>
      <c r="C25" s="29">
        <v>84</v>
      </c>
      <c r="D25" s="29">
        <v>55</v>
      </c>
      <c r="E25" s="29">
        <v>32</v>
      </c>
      <c r="F25" s="29">
        <v>18</v>
      </c>
      <c r="G25" s="29"/>
      <c r="H25" s="29"/>
      <c r="I25" s="29"/>
      <c r="J25" s="29"/>
      <c r="K25" s="29"/>
      <c r="L25" s="29"/>
      <c r="M25" s="29"/>
      <c r="N25" s="29"/>
      <c r="O25" s="29"/>
      <c r="P25" s="29"/>
      <c r="Q25" s="29"/>
      <c r="R25" s="29">
        <v>83</v>
      </c>
      <c r="S25" s="105">
        <f t="shared" si="0"/>
        <v>272</v>
      </c>
    </row>
    <row r="26" spans="1:19" x14ac:dyDescent="0.25">
      <c r="A26" s="622"/>
      <c r="B26" s="49" t="s">
        <v>99</v>
      </c>
      <c r="C26" s="50"/>
      <c r="D26" s="50">
        <v>123</v>
      </c>
      <c r="E26" s="50">
        <v>18</v>
      </c>
      <c r="F26" s="50"/>
      <c r="G26" s="50"/>
      <c r="H26" s="50"/>
      <c r="I26" s="50"/>
      <c r="J26" s="50"/>
      <c r="K26" s="50"/>
      <c r="L26" s="50"/>
      <c r="M26" s="50"/>
      <c r="N26" s="50"/>
      <c r="O26" s="50"/>
      <c r="P26" s="50"/>
      <c r="Q26" s="50"/>
      <c r="R26" s="50"/>
      <c r="S26" s="105">
        <f t="shared" si="0"/>
        <v>141</v>
      </c>
    </row>
    <row r="27" spans="1:19" x14ac:dyDescent="0.25">
      <c r="A27" s="623" t="s">
        <v>48</v>
      </c>
      <c r="B27" s="624"/>
      <c r="C27" s="59">
        <f>SUM(C5:C26)</f>
        <v>3281</v>
      </c>
      <c r="D27" s="59">
        <f t="shared" ref="D27:S27" si="1">SUM(D5:D26)</f>
        <v>4331</v>
      </c>
      <c r="E27" s="59">
        <f t="shared" si="1"/>
        <v>981</v>
      </c>
      <c r="F27" s="59">
        <f t="shared" si="1"/>
        <v>552</v>
      </c>
      <c r="G27" s="59">
        <f t="shared" si="1"/>
        <v>712</v>
      </c>
      <c r="H27" s="59">
        <f t="shared" si="1"/>
        <v>379</v>
      </c>
      <c r="I27" s="59">
        <f t="shared" si="1"/>
        <v>228</v>
      </c>
      <c r="J27" s="59">
        <f t="shared" si="1"/>
        <v>451</v>
      </c>
      <c r="K27" s="59">
        <f t="shared" si="1"/>
        <v>427</v>
      </c>
      <c r="L27" s="59">
        <f t="shared" si="1"/>
        <v>27</v>
      </c>
      <c r="M27" s="59">
        <f t="shared" si="1"/>
        <v>17</v>
      </c>
      <c r="N27" s="59">
        <f t="shared" si="1"/>
        <v>2894</v>
      </c>
      <c r="O27" s="59">
        <f t="shared" si="1"/>
        <v>436</v>
      </c>
      <c r="P27" s="59">
        <f t="shared" si="1"/>
        <v>496</v>
      </c>
      <c r="Q27" s="59">
        <f t="shared" si="1"/>
        <v>389</v>
      </c>
      <c r="R27" s="59">
        <f t="shared" si="1"/>
        <v>2005</v>
      </c>
      <c r="S27" s="393">
        <f t="shared" si="1"/>
        <v>17606</v>
      </c>
    </row>
    <row r="28" spans="1:19" s="43" customFormat="1" ht="29.25" customHeight="1" x14ac:dyDescent="0.25">
      <c r="A28" s="629" t="s">
        <v>83</v>
      </c>
      <c r="B28" s="629"/>
      <c r="C28" s="629"/>
      <c r="D28" s="629"/>
      <c r="E28" s="629"/>
      <c r="F28" s="629"/>
      <c r="G28" s="629"/>
      <c r="H28" s="629"/>
      <c r="I28" s="629"/>
      <c r="J28" s="629"/>
      <c r="K28" s="629"/>
      <c r="L28" s="629"/>
      <c r="M28" s="629"/>
      <c r="N28" s="629"/>
      <c r="O28" s="629"/>
      <c r="P28" s="629"/>
      <c r="Q28" s="629"/>
      <c r="R28" s="629"/>
      <c r="S28" s="629"/>
    </row>
    <row r="29" spans="1:19" ht="20.25" customHeight="1" x14ac:dyDescent="0.25">
      <c r="A29" s="2" t="s">
        <v>256</v>
      </c>
    </row>
    <row r="30" spans="1:19" ht="23.25" customHeight="1" x14ac:dyDescent="0.25">
      <c r="A30" s="627" t="s">
        <v>109</v>
      </c>
      <c r="B30" s="625" t="s">
        <v>82</v>
      </c>
      <c r="C30" s="632" t="s">
        <v>59</v>
      </c>
      <c r="D30" s="633"/>
      <c r="E30" s="633"/>
      <c r="F30" s="633"/>
      <c r="G30" s="633"/>
      <c r="H30" s="633"/>
      <c r="I30" s="633"/>
      <c r="J30" s="633"/>
      <c r="K30" s="633"/>
      <c r="L30" s="633"/>
      <c r="M30" s="633"/>
      <c r="N30" s="633"/>
      <c r="O30" s="633"/>
      <c r="P30" s="633"/>
      <c r="Q30" s="633"/>
      <c r="R30" s="633"/>
      <c r="S30" s="633"/>
    </row>
    <row r="31" spans="1:19" ht="33" customHeight="1" x14ac:dyDescent="0.25">
      <c r="A31" s="628"/>
      <c r="B31" s="626"/>
      <c r="C31" s="61" t="s">
        <v>3</v>
      </c>
      <c r="D31" s="61" t="s">
        <v>4</v>
      </c>
      <c r="E31" s="61" t="s">
        <v>6</v>
      </c>
      <c r="F31" s="61" t="s">
        <v>8</v>
      </c>
      <c r="G31" s="61" t="s">
        <v>38</v>
      </c>
      <c r="H31" s="61" t="s">
        <v>9</v>
      </c>
      <c r="I31" s="61" t="s">
        <v>10</v>
      </c>
      <c r="J31" s="61" t="s">
        <v>12</v>
      </c>
      <c r="K31" s="61" t="s">
        <v>13</v>
      </c>
      <c r="L31" s="61" t="s">
        <v>14</v>
      </c>
      <c r="M31" s="61" t="s">
        <v>35</v>
      </c>
      <c r="N31" s="61" t="s">
        <v>7</v>
      </c>
      <c r="O31" s="61" t="s">
        <v>40</v>
      </c>
      <c r="P31" s="61" t="s">
        <v>92</v>
      </c>
      <c r="Q31" s="61" t="s">
        <v>36</v>
      </c>
      <c r="R31" s="61" t="s">
        <v>5</v>
      </c>
      <c r="S31" s="66" t="s">
        <v>48</v>
      </c>
    </row>
    <row r="32" spans="1:19" ht="26.25" x14ac:dyDescent="0.25">
      <c r="A32" s="396" t="s">
        <v>100</v>
      </c>
      <c r="B32" s="49" t="s">
        <v>93</v>
      </c>
      <c r="C32" s="397">
        <v>67</v>
      </c>
      <c r="D32" s="397"/>
      <c r="E32" s="397">
        <v>113</v>
      </c>
      <c r="F32" s="397">
        <v>78</v>
      </c>
      <c r="G32" s="397">
        <v>49</v>
      </c>
      <c r="H32" s="397"/>
      <c r="I32" s="397"/>
      <c r="J32" s="397"/>
      <c r="K32" s="397"/>
      <c r="L32" s="397"/>
      <c r="M32" s="397"/>
      <c r="N32" s="397"/>
      <c r="O32" s="397"/>
      <c r="P32" s="397"/>
      <c r="Q32" s="397"/>
      <c r="R32" s="397">
        <v>30</v>
      </c>
      <c r="S32" s="398">
        <f>SUM(C32:R32)</f>
        <v>337</v>
      </c>
    </row>
    <row r="33" spans="1:22" ht="15" customHeight="1" x14ac:dyDescent="0.25">
      <c r="A33" s="630" t="s">
        <v>101</v>
      </c>
      <c r="B33" s="47" t="s">
        <v>63</v>
      </c>
      <c r="C33" s="395"/>
      <c r="D33" s="395"/>
      <c r="E33" s="395">
        <v>18</v>
      </c>
      <c r="F33" s="395">
        <v>10</v>
      </c>
      <c r="G33" s="395">
        <v>6</v>
      </c>
      <c r="H33" s="395"/>
      <c r="I33" s="395"/>
      <c r="J33" s="395"/>
      <c r="K33" s="395"/>
      <c r="L33" s="395"/>
      <c r="M33" s="395"/>
      <c r="N33" s="395"/>
      <c r="O33" s="395">
        <v>89</v>
      </c>
      <c r="P33" s="395">
        <v>200</v>
      </c>
      <c r="Q33" s="395">
        <v>70</v>
      </c>
      <c r="R33" s="395"/>
      <c r="S33" s="296">
        <f t="shared" ref="S33:S53" si="2">SUM(C33:R33)</f>
        <v>393</v>
      </c>
    </row>
    <row r="34" spans="1:22" x14ac:dyDescent="0.25">
      <c r="A34" s="631"/>
      <c r="B34" s="49" t="s">
        <v>94</v>
      </c>
      <c r="C34" s="397">
        <v>327</v>
      </c>
      <c r="D34" s="397">
        <v>2</v>
      </c>
      <c r="E34" s="397">
        <v>65</v>
      </c>
      <c r="F34" s="397">
        <v>23</v>
      </c>
      <c r="G34" s="397"/>
      <c r="H34" s="397"/>
      <c r="I34" s="397"/>
      <c r="J34" s="397">
        <v>27</v>
      </c>
      <c r="K34" s="397"/>
      <c r="L34" s="397"/>
      <c r="M34" s="397"/>
      <c r="N34" s="397"/>
      <c r="O34" s="397"/>
      <c r="P34" s="397"/>
      <c r="Q34" s="397"/>
      <c r="R34" s="397"/>
      <c r="S34" s="398">
        <f t="shared" si="2"/>
        <v>444</v>
      </c>
    </row>
    <row r="35" spans="1:22" ht="18" customHeight="1" x14ac:dyDescent="0.25">
      <c r="A35" s="621" t="s">
        <v>102</v>
      </c>
      <c r="B35" s="47" t="s">
        <v>65</v>
      </c>
      <c r="C35" s="395">
        <v>118</v>
      </c>
      <c r="D35" s="395">
        <v>51</v>
      </c>
      <c r="E35" s="395">
        <v>32</v>
      </c>
      <c r="F35" s="395"/>
      <c r="G35" s="395"/>
      <c r="H35" s="395"/>
      <c r="I35" s="395"/>
      <c r="J35" s="395"/>
      <c r="K35" s="395">
        <v>16</v>
      </c>
      <c r="L35" s="395"/>
      <c r="M35" s="395"/>
      <c r="N35" s="395">
        <v>1</v>
      </c>
      <c r="O35" s="395"/>
      <c r="P35" s="395"/>
      <c r="Q35" s="395"/>
      <c r="R35" s="395">
        <v>85</v>
      </c>
      <c r="S35" s="296">
        <f t="shared" si="2"/>
        <v>303</v>
      </c>
    </row>
    <row r="36" spans="1:22" ht="26.25" x14ac:dyDescent="0.25">
      <c r="A36" s="621"/>
      <c r="B36" s="28" t="s">
        <v>95</v>
      </c>
      <c r="C36" s="159">
        <v>44</v>
      </c>
      <c r="D36" s="159"/>
      <c r="E36" s="159"/>
      <c r="F36" s="159"/>
      <c r="G36" s="159">
        <v>13</v>
      </c>
      <c r="H36" s="159"/>
      <c r="I36" s="159"/>
      <c r="J36" s="159"/>
      <c r="K36" s="159">
        <v>12</v>
      </c>
      <c r="L36" s="159"/>
      <c r="M36" s="159"/>
      <c r="N36" s="159"/>
      <c r="O36" s="159"/>
      <c r="P36" s="159"/>
      <c r="Q36" s="159"/>
      <c r="R36" s="159"/>
      <c r="S36" s="160">
        <f t="shared" si="2"/>
        <v>69</v>
      </c>
    </row>
    <row r="37" spans="1:22" ht="14.25" customHeight="1" x14ac:dyDescent="0.25">
      <c r="A37" s="621"/>
      <c r="B37" s="28" t="s">
        <v>67</v>
      </c>
      <c r="C37" s="159">
        <v>68</v>
      </c>
      <c r="D37" s="159">
        <v>121</v>
      </c>
      <c r="E37" s="159"/>
      <c r="F37" s="159">
        <v>15</v>
      </c>
      <c r="G37" s="159">
        <v>5</v>
      </c>
      <c r="H37" s="159"/>
      <c r="I37" s="159"/>
      <c r="J37" s="159">
        <v>29</v>
      </c>
      <c r="K37" s="159">
        <v>8</v>
      </c>
      <c r="L37" s="159">
        <v>15</v>
      </c>
      <c r="M37" s="159"/>
      <c r="N37" s="159">
        <v>29</v>
      </c>
      <c r="O37" s="159"/>
      <c r="P37" s="159"/>
      <c r="Q37" s="159"/>
      <c r="R37" s="159">
        <v>30</v>
      </c>
      <c r="S37" s="160">
        <f t="shared" si="2"/>
        <v>320</v>
      </c>
    </row>
    <row r="38" spans="1:22" x14ac:dyDescent="0.25">
      <c r="A38" s="622"/>
      <c r="B38" s="49" t="s">
        <v>84</v>
      </c>
      <c r="C38" s="397">
        <v>99</v>
      </c>
      <c r="D38" s="397"/>
      <c r="E38" s="397">
        <v>6</v>
      </c>
      <c r="F38" s="397"/>
      <c r="G38" s="397">
        <v>16</v>
      </c>
      <c r="H38" s="397"/>
      <c r="I38" s="397"/>
      <c r="J38" s="397"/>
      <c r="K38" s="397"/>
      <c r="L38" s="397"/>
      <c r="M38" s="397"/>
      <c r="N38" s="397"/>
      <c r="O38" s="397"/>
      <c r="P38" s="397"/>
      <c r="Q38" s="397"/>
      <c r="R38" s="397"/>
      <c r="S38" s="398">
        <f t="shared" si="2"/>
        <v>121</v>
      </c>
    </row>
    <row r="39" spans="1:22" x14ac:dyDescent="0.25">
      <c r="A39" s="621" t="s">
        <v>103</v>
      </c>
      <c r="B39" s="47" t="s">
        <v>68</v>
      </c>
      <c r="C39" s="395">
        <v>71</v>
      </c>
      <c r="D39" s="395"/>
      <c r="E39" s="395">
        <v>23</v>
      </c>
      <c r="F39" s="395"/>
      <c r="G39" s="395"/>
      <c r="H39" s="395"/>
      <c r="I39" s="395"/>
      <c r="J39" s="395"/>
      <c r="K39" s="395"/>
      <c r="L39" s="395"/>
      <c r="M39" s="395"/>
      <c r="N39" s="395">
        <v>6</v>
      </c>
      <c r="O39" s="395"/>
      <c r="P39" s="395"/>
      <c r="Q39" s="395"/>
      <c r="R39" s="395"/>
      <c r="S39" s="296">
        <f t="shared" si="2"/>
        <v>100</v>
      </c>
    </row>
    <row r="40" spans="1:22" x14ac:dyDescent="0.25">
      <c r="A40" s="621"/>
      <c r="B40" s="28" t="s">
        <v>69</v>
      </c>
      <c r="C40" s="159">
        <v>153</v>
      </c>
      <c r="D40" s="159">
        <v>6</v>
      </c>
      <c r="E40" s="159">
        <v>14</v>
      </c>
      <c r="F40" s="159"/>
      <c r="G40" s="159"/>
      <c r="H40" s="159"/>
      <c r="I40" s="159"/>
      <c r="J40" s="159"/>
      <c r="K40" s="159"/>
      <c r="L40" s="159"/>
      <c r="M40" s="159"/>
      <c r="N40" s="159"/>
      <c r="O40" s="159"/>
      <c r="P40" s="159"/>
      <c r="Q40" s="159"/>
      <c r="R40" s="159"/>
      <c r="S40" s="160">
        <f t="shared" si="2"/>
        <v>173</v>
      </c>
    </row>
    <row r="41" spans="1:22" x14ac:dyDescent="0.25">
      <c r="A41" s="621"/>
      <c r="B41" s="28" t="s">
        <v>96</v>
      </c>
      <c r="C41" s="159">
        <v>30</v>
      </c>
      <c r="D41" s="159">
        <v>12</v>
      </c>
      <c r="E41" s="159">
        <v>11</v>
      </c>
      <c r="F41" s="159"/>
      <c r="G41" s="159"/>
      <c r="H41" s="159"/>
      <c r="I41" s="159"/>
      <c r="J41" s="159"/>
      <c r="K41" s="159"/>
      <c r="L41" s="159"/>
      <c r="M41" s="159"/>
      <c r="N41" s="159"/>
      <c r="O41" s="159"/>
      <c r="P41" s="159"/>
      <c r="Q41" s="159"/>
      <c r="R41" s="159"/>
      <c r="S41" s="160">
        <f t="shared" si="2"/>
        <v>53</v>
      </c>
    </row>
    <row r="42" spans="1:22" x14ac:dyDescent="0.25">
      <c r="A42" s="622"/>
      <c r="B42" s="49" t="s">
        <v>71</v>
      </c>
      <c r="C42" s="397">
        <v>121</v>
      </c>
      <c r="D42" s="397">
        <v>271</v>
      </c>
      <c r="E42" s="397">
        <v>11</v>
      </c>
      <c r="F42" s="397">
        <v>28</v>
      </c>
      <c r="G42" s="397">
        <v>21</v>
      </c>
      <c r="H42" s="397"/>
      <c r="I42" s="397"/>
      <c r="J42" s="397">
        <v>11</v>
      </c>
      <c r="K42" s="397">
        <v>40</v>
      </c>
      <c r="L42" s="397"/>
      <c r="M42" s="397"/>
      <c r="N42" s="397"/>
      <c r="O42" s="397"/>
      <c r="P42" s="397"/>
      <c r="Q42" s="397"/>
      <c r="R42" s="397"/>
      <c r="S42" s="398">
        <f t="shared" si="2"/>
        <v>503</v>
      </c>
    </row>
    <row r="43" spans="1:22" ht="17.25" customHeight="1" x14ac:dyDescent="0.25">
      <c r="A43" s="621" t="s">
        <v>104</v>
      </c>
      <c r="B43" s="47" t="s">
        <v>72</v>
      </c>
      <c r="C43" s="395"/>
      <c r="D43" s="395">
        <v>541</v>
      </c>
      <c r="E43" s="395"/>
      <c r="F43" s="395"/>
      <c r="G43" s="395">
        <v>26</v>
      </c>
      <c r="H43" s="395"/>
      <c r="I43" s="395">
        <v>18</v>
      </c>
      <c r="J43" s="395">
        <v>8</v>
      </c>
      <c r="K43" s="395"/>
      <c r="L43" s="395"/>
      <c r="M43" s="395"/>
      <c r="N43" s="395"/>
      <c r="O43" s="395"/>
      <c r="P43" s="395"/>
      <c r="Q43" s="395"/>
      <c r="R43" s="395">
        <v>107</v>
      </c>
      <c r="S43" s="296">
        <f t="shared" si="2"/>
        <v>700</v>
      </c>
    </row>
    <row r="44" spans="1:22" x14ac:dyDescent="0.25">
      <c r="A44" s="621"/>
      <c r="B44" s="28" t="s">
        <v>73</v>
      </c>
      <c r="C44" s="159"/>
      <c r="D44" s="159">
        <v>50</v>
      </c>
      <c r="E44" s="159"/>
      <c r="F44" s="159"/>
      <c r="G44" s="159"/>
      <c r="H44" s="159"/>
      <c r="I44" s="159"/>
      <c r="J44" s="159"/>
      <c r="K44" s="159"/>
      <c r="L44" s="159"/>
      <c r="M44" s="159"/>
      <c r="N44" s="159"/>
      <c r="O44" s="159"/>
      <c r="P44" s="159"/>
      <c r="Q44" s="159"/>
      <c r="R44" s="159">
        <v>49</v>
      </c>
      <c r="S44" s="160">
        <f t="shared" si="2"/>
        <v>99</v>
      </c>
    </row>
    <row r="45" spans="1:22" x14ac:dyDescent="0.25">
      <c r="A45" s="622"/>
      <c r="B45" s="49" t="s">
        <v>74</v>
      </c>
      <c r="C45" s="397">
        <v>17</v>
      </c>
      <c r="D45" s="397">
        <v>233</v>
      </c>
      <c r="E45" s="397"/>
      <c r="F45" s="397"/>
      <c r="G45" s="397"/>
      <c r="H45" s="397"/>
      <c r="I45" s="397"/>
      <c r="J45" s="397"/>
      <c r="K45" s="397"/>
      <c r="L45" s="397"/>
      <c r="M45" s="397"/>
      <c r="N45" s="397"/>
      <c r="O45" s="397"/>
      <c r="P45" s="397"/>
      <c r="Q45" s="397"/>
      <c r="R45" s="397">
        <v>50</v>
      </c>
      <c r="S45" s="398">
        <f t="shared" si="2"/>
        <v>300</v>
      </c>
    </row>
    <row r="46" spans="1:22" ht="30.75" customHeight="1" x14ac:dyDescent="0.25">
      <c r="A46" s="621" t="s">
        <v>105</v>
      </c>
      <c r="B46" s="47" t="s">
        <v>97</v>
      </c>
      <c r="C46" s="395"/>
      <c r="D46" s="395"/>
      <c r="E46" s="395"/>
      <c r="F46" s="395"/>
      <c r="G46" s="395"/>
      <c r="H46" s="395"/>
      <c r="I46" s="395"/>
      <c r="J46" s="395"/>
      <c r="K46" s="395"/>
      <c r="L46" s="395"/>
      <c r="M46" s="395"/>
      <c r="N46" s="395"/>
      <c r="O46" s="395"/>
      <c r="P46" s="395"/>
      <c r="Q46" s="395"/>
      <c r="R46" s="395">
        <v>75</v>
      </c>
      <c r="S46" s="296">
        <f t="shared" si="2"/>
        <v>75</v>
      </c>
      <c r="V46" s="399"/>
    </row>
    <row r="47" spans="1:22" x14ac:dyDescent="0.25">
      <c r="A47" s="622"/>
      <c r="B47" s="49" t="s">
        <v>98</v>
      </c>
      <c r="C47" s="397"/>
      <c r="D47" s="397"/>
      <c r="E47" s="397"/>
      <c r="F47" s="397"/>
      <c r="G47" s="397"/>
      <c r="H47" s="397"/>
      <c r="I47" s="397"/>
      <c r="J47" s="397"/>
      <c r="K47" s="397"/>
      <c r="L47" s="397"/>
      <c r="M47" s="397"/>
      <c r="N47" s="397"/>
      <c r="O47" s="397"/>
      <c r="P47" s="397"/>
      <c r="Q47" s="397"/>
      <c r="R47" s="397">
        <v>8</v>
      </c>
      <c r="S47" s="398">
        <f t="shared" si="2"/>
        <v>8</v>
      </c>
    </row>
    <row r="48" spans="1:22" ht="15" customHeight="1" x14ac:dyDescent="0.25">
      <c r="A48" s="621" t="s">
        <v>106</v>
      </c>
      <c r="B48" s="47" t="s">
        <v>76</v>
      </c>
      <c r="C48" s="395">
        <v>34</v>
      </c>
      <c r="D48" s="395"/>
      <c r="E48" s="395"/>
      <c r="F48" s="395"/>
      <c r="G48" s="395"/>
      <c r="H48" s="395">
        <v>13</v>
      </c>
      <c r="I48" s="395"/>
      <c r="J48" s="395"/>
      <c r="K48" s="395"/>
      <c r="L48" s="395"/>
      <c r="M48" s="395"/>
      <c r="N48" s="395">
        <v>162</v>
      </c>
      <c r="O48" s="395"/>
      <c r="P48" s="395"/>
      <c r="Q48" s="395"/>
      <c r="R48" s="395">
        <v>19</v>
      </c>
      <c r="S48" s="296">
        <f t="shared" si="2"/>
        <v>228</v>
      </c>
    </row>
    <row r="49" spans="1:21" x14ac:dyDescent="0.25">
      <c r="A49" s="622"/>
      <c r="B49" s="49" t="s">
        <v>77</v>
      </c>
      <c r="C49" s="397">
        <v>10</v>
      </c>
      <c r="D49" s="397"/>
      <c r="E49" s="397"/>
      <c r="F49" s="397">
        <v>11</v>
      </c>
      <c r="G49" s="397"/>
      <c r="H49" s="397"/>
      <c r="I49" s="397"/>
      <c r="J49" s="397"/>
      <c r="K49" s="397"/>
      <c r="L49" s="397"/>
      <c r="M49" s="397"/>
      <c r="N49" s="397">
        <v>1</v>
      </c>
      <c r="O49" s="397"/>
      <c r="P49" s="397"/>
      <c r="Q49" s="397"/>
      <c r="R49" s="397"/>
      <c r="S49" s="398">
        <f t="shared" si="2"/>
        <v>22</v>
      </c>
    </row>
    <row r="50" spans="1:21" x14ac:dyDescent="0.25">
      <c r="A50" s="621" t="s">
        <v>107</v>
      </c>
      <c r="B50" s="47" t="s">
        <v>78</v>
      </c>
      <c r="C50" s="395"/>
      <c r="D50" s="395">
        <v>12</v>
      </c>
      <c r="E50" s="395"/>
      <c r="F50" s="395"/>
      <c r="G50" s="395"/>
      <c r="H50" s="395">
        <v>51</v>
      </c>
      <c r="I50" s="395"/>
      <c r="J50" s="395"/>
      <c r="K50" s="395">
        <v>20</v>
      </c>
      <c r="L50" s="395"/>
      <c r="M50" s="395"/>
      <c r="N50" s="395"/>
      <c r="O50" s="395"/>
      <c r="P50" s="395"/>
      <c r="Q50" s="395"/>
      <c r="R50" s="395"/>
      <c r="S50" s="296">
        <f t="shared" si="2"/>
        <v>83</v>
      </c>
    </row>
    <row r="51" spans="1:21" x14ac:dyDescent="0.25">
      <c r="A51" s="621"/>
      <c r="B51" s="28" t="s">
        <v>80</v>
      </c>
      <c r="C51" s="159">
        <v>49</v>
      </c>
      <c r="D51" s="159">
        <v>50</v>
      </c>
      <c r="E51" s="159">
        <v>20</v>
      </c>
      <c r="F51" s="159">
        <v>19</v>
      </c>
      <c r="G51" s="159"/>
      <c r="H51" s="159"/>
      <c r="I51" s="159"/>
      <c r="J51" s="159"/>
      <c r="K51" s="159"/>
      <c r="L51" s="159"/>
      <c r="M51" s="159"/>
      <c r="N51" s="159"/>
      <c r="O51" s="159"/>
      <c r="P51" s="159"/>
      <c r="Q51" s="159"/>
      <c r="R51" s="159"/>
      <c r="S51" s="160">
        <f t="shared" si="2"/>
        <v>138</v>
      </c>
    </row>
    <row r="52" spans="1:21" x14ac:dyDescent="0.25">
      <c r="A52" s="622"/>
      <c r="B52" s="49" t="s">
        <v>99</v>
      </c>
      <c r="C52" s="397">
        <v>24</v>
      </c>
      <c r="D52" s="397">
        <v>73</v>
      </c>
      <c r="E52" s="397">
        <v>17</v>
      </c>
      <c r="F52" s="397"/>
      <c r="G52" s="397"/>
      <c r="H52" s="397"/>
      <c r="I52" s="397"/>
      <c r="J52" s="397"/>
      <c r="K52" s="397"/>
      <c r="L52" s="397"/>
      <c r="M52" s="397"/>
      <c r="N52" s="397"/>
      <c r="O52" s="397"/>
      <c r="P52" s="397"/>
      <c r="Q52" s="397"/>
      <c r="R52" s="397"/>
      <c r="S52" s="398">
        <f t="shared" si="2"/>
        <v>114</v>
      </c>
    </row>
    <row r="53" spans="1:21" x14ac:dyDescent="0.25">
      <c r="A53" s="623" t="s">
        <v>48</v>
      </c>
      <c r="B53" s="624"/>
      <c r="C53" s="405">
        <f>SUM(C32:C52)</f>
        <v>1232</v>
      </c>
      <c r="D53" s="405">
        <f t="shared" ref="D53:R53" si="3">SUM(D32:D52)</f>
        <v>1422</v>
      </c>
      <c r="E53" s="405">
        <f t="shared" si="3"/>
        <v>330</v>
      </c>
      <c r="F53" s="405">
        <f t="shared" si="3"/>
        <v>184</v>
      </c>
      <c r="G53" s="405">
        <f t="shared" si="3"/>
        <v>136</v>
      </c>
      <c r="H53" s="405">
        <f t="shared" si="3"/>
        <v>64</v>
      </c>
      <c r="I53" s="405">
        <f t="shared" si="3"/>
        <v>18</v>
      </c>
      <c r="J53" s="405">
        <f t="shared" si="3"/>
        <v>75</v>
      </c>
      <c r="K53" s="405">
        <f t="shared" si="3"/>
        <v>96</v>
      </c>
      <c r="L53" s="405">
        <f t="shared" si="3"/>
        <v>15</v>
      </c>
      <c r="M53" s="405">
        <f t="shared" si="3"/>
        <v>0</v>
      </c>
      <c r="N53" s="405">
        <f t="shared" si="3"/>
        <v>199</v>
      </c>
      <c r="O53" s="405">
        <f t="shared" si="3"/>
        <v>89</v>
      </c>
      <c r="P53" s="405">
        <f t="shared" si="3"/>
        <v>200</v>
      </c>
      <c r="Q53" s="405">
        <f t="shared" si="3"/>
        <v>70</v>
      </c>
      <c r="R53" s="405">
        <f t="shared" si="3"/>
        <v>453</v>
      </c>
      <c r="S53" s="406">
        <f t="shared" si="2"/>
        <v>4583</v>
      </c>
      <c r="U53" s="43"/>
    </row>
    <row r="54" spans="1:21" s="43" customFormat="1" x14ac:dyDescent="0.25"/>
    <row r="55" spans="1:21" s="43" customFormat="1" ht="15" customHeight="1" x14ac:dyDescent="0.25"/>
    <row r="56" spans="1:21" ht="32.25" customHeight="1" x14ac:dyDescent="0.25">
      <c r="A56" s="42" t="s">
        <v>257</v>
      </c>
    </row>
    <row r="57" spans="1:21" ht="24" customHeight="1" x14ac:dyDescent="0.25">
      <c r="A57" s="627" t="s">
        <v>109</v>
      </c>
      <c r="B57" s="639" t="s">
        <v>82</v>
      </c>
      <c r="C57" s="637" t="s">
        <v>59</v>
      </c>
      <c r="D57" s="638"/>
      <c r="E57" s="638"/>
      <c r="F57" s="638"/>
      <c r="G57" s="638"/>
      <c r="H57" s="638"/>
      <c r="I57" s="638"/>
      <c r="J57" s="638"/>
      <c r="K57" s="638"/>
      <c r="L57" s="638"/>
      <c r="M57" s="638"/>
      <c r="N57" s="638"/>
      <c r="O57" s="638"/>
      <c r="P57" s="638"/>
      <c r="Q57" s="638"/>
      <c r="R57" s="638"/>
      <c r="S57" s="638"/>
    </row>
    <row r="58" spans="1:21" ht="36" customHeight="1" x14ac:dyDescent="0.25">
      <c r="A58" s="636"/>
      <c r="B58" s="640"/>
      <c r="C58" s="64" t="s">
        <v>3</v>
      </c>
      <c r="D58" s="64" t="s">
        <v>4</v>
      </c>
      <c r="E58" s="64" t="s">
        <v>6</v>
      </c>
      <c r="F58" s="64" t="s">
        <v>8</v>
      </c>
      <c r="G58" s="64" t="s">
        <v>38</v>
      </c>
      <c r="H58" s="64" t="s">
        <v>9</v>
      </c>
      <c r="I58" s="64" t="s">
        <v>10</v>
      </c>
      <c r="J58" s="64" t="s">
        <v>12</v>
      </c>
      <c r="K58" s="64" t="s">
        <v>13</v>
      </c>
      <c r="L58" s="64" t="s">
        <v>14</v>
      </c>
      <c r="M58" s="64" t="s">
        <v>35</v>
      </c>
      <c r="N58" s="64" t="s">
        <v>7</v>
      </c>
      <c r="O58" s="64" t="s">
        <v>40</v>
      </c>
      <c r="P58" s="64" t="s">
        <v>92</v>
      </c>
      <c r="Q58" s="64" t="s">
        <v>36</v>
      </c>
      <c r="R58" s="64" t="s">
        <v>5</v>
      </c>
      <c r="S58" s="63" t="s">
        <v>48</v>
      </c>
    </row>
    <row r="59" spans="1:21" ht="28.5" customHeight="1" x14ac:dyDescent="0.25">
      <c r="A59" s="70" t="s">
        <v>100</v>
      </c>
      <c r="B59" s="56" t="s">
        <v>93</v>
      </c>
      <c r="C59" s="57">
        <v>34</v>
      </c>
      <c r="D59" s="57"/>
      <c r="E59" s="57">
        <v>7</v>
      </c>
      <c r="F59" s="57">
        <v>5</v>
      </c>
      <c r="G59" s="57">
        <v>4</v>
      </c>
      <c r="H59" s="57"/>
      <c r="I59" s="57"/>
      <c r="J59" s="57"/>
      <c r="K59" s="57"/>
      <c r="L59" s="57"/>
      <c r="M59" s="57"/>
      <c r="N59" s="57"/>
      <c r="O59" s="57"/>
      <c r="P59" s="57"/>
      <c r="Q59" s="57"/>
      <c r="R59" s="57">
        <v>12</v>
      </c>
      <c r="S59" s="58">
        <f>SUM(C59:R59)</f>
        <v>62</v>
      </c>
    </row>
    <row r="60" spans="1:21" ht="15" customHeight="1" x14ac:dyDescent="0.25">
      <c r="A60" s="645" t="s">
        <v>101</v>
      </c>
      <c r="B60" s="52" t="s">
        <v>63</v>
      </c>
      <c r="C60" s="53"/>
      <c r="D60" s="53"/>
      <c r="E60" s="53"/>
      <c r="F60" s="53">
        <v>2</v>
      </c>
      <c r="G60" s="53"/>
      <c r="H60" s="53"/>
      <c r="I60" s="53"/>
      <c r="J60" s="53"/>
      <c r="K60" s="53"/>
      <c r="L60" s="53"/>
      <c r="M60" s="53"/>
      <c r="N60" s="53"/>
      <c r="O60" s="53">
        <v>15</v>
      </c>
      <c r="P60" s="53">
        <v>34</v>
      </c>
      <c r="Q60" s="53">
        <v>12</v>
      </c>
      <c r="R60" s="53"/>
      <c r="S60" s="54">
        <f t="shared" ref="S60:S79" si="4">SUM(C60:R60)</f>
        <v>63</v>
      </c>
    </row>
    <row r="61" spans="1:21" x14ac:dyDescent="0.25">
      <c r="A61" s="631"/>
      <c r="B61" s="49" t="s">
        <v>94</v>
      </c>
      <c r="C61" s="50">
        <v>59</v>
      </c>
      <c r="D61" s="50"/>
      <c r="E61" s="50">
        <v>19</v>
      </c>
      <c r="F61" s="50">
        <v>5</v>
      </c>
      <c r="G61" s="50"/>
      <c r="H61" s="50"/>
      <c r="I61" s="50"/>
      <c r="J61" s="50">
        <v>8</v>
      </c>
      <c r="K61" s="50"/>
      <c r="L61" s="50"/>
      <c r="M61" s="50"/>
      <c r="N61" s="50"/>
      <c r="O61" s="50"/>
      <c r="P61" s="50"/>
      <c r="Q61" s="50"/>
      <c r="R61" s="50"/>
      <c r="S61" s="58">
        <f t="shared" si="4"/>
        <v>91</v>
      </c>
    </row>
    <row r="62" spans="1:21" ht="17.25" customHeight="1" x14ac:dyDescent="0.25">
      <c r="A62" s="634" t="s">
        <v>102</v>
      </c>
      <c r="B62" s="52" t="s">
        <v>65</v>
      </c>
      <c r="C62" s="53">
        <v>39</v>
      </c>
      <c r="D62" s="53"/>
      <c r="E62" s="53">
        <v>12</v>
      </c>
      <c r="F62" s="53"/>
      <c r="G62" s="53"/>
      <c r="H62" s="53"/>
      <c r="I62" s="53"/>
      <c r="J62" s="53"/>
      <c r="K62" s="53"/>
      <c r="L62" s="53"/>
      <c r="M62" s="53"/>
      <c r="N62" s="53">
        <v>12</v>
      </c>
      <c r="O62" s="53"/>
      <c r="P62" s="53"/>
      <c r="Q62" s="53"/>
      <c r="R62" s="53">
        <v>30</v>
      </c>
      <c r="S62" s="54">
        <f t="shared" si="4"/>
        <v>93</v>
      </c>
    </row>
    <row r="63" spans="1:21" ht="26.25" x14ac:dyDescent="0.25">
      <c r="A63" s="621"/>
      <c r="B63" s="28" t="s">
        <v>95</v>
      </c>
      <c r="C63" s="29">
        <v>9</v>
      </c>
      <c r="D63" s="29"/>
      <c r="E63" s="29"/>
      <c r="F63" s="29"/>
      <c r="G63" s="29"/>
      <c r="H63" s="29"/>
      <c r="I63" s="29"/>
      <c r="J63" s="29"/>
      <c r="K63" s="29"/>
      <c r="L63" s="29"/>
      <c r="M63" s="29"/>
      <c r="N63" s="29"/>
      <c r="O63" s="29"/>
      <c r="P63" s="29"/>
      <c r="Q63" s="29"/>
      <c r="R63" s="29"/>
      <c r="S63" s="46">
        <f t="shared" si="4"/>
        <v>9</v>
      </c>
    </row>
    <row r="64" spans="1:21" ht="18.75" customHeight="1" x14ac:dyDescent="0.25">
      <c r="A64" s="621"/>
      <c r="B64" s="28" t="s">
        <v>67</v>
      </c>
      <c r="C64" s="29">
        <v>21</v>
      </c>
      <c r="D64" s="29">
        <v>28</v>
      </c>
      <c r="E64" s="29">
        <v>3</v>
      </c>
      <c r="F64" s="29"/>
      <c r="G64" s="29"/>
      <c r="H64" s="29"/>
      <c r="I64" s="29"/>
      <c r="J64" s="29">
        <v>7</v>
      </c>
      <c r="K64" s="29"/>
      <c r="L64" s="29">
        <v>7</v>
      </c>
      <c r="M64" s="29"/>
      <c r="N64" s="29">
        <v>2</v>
      </c>
      <c r="O64" s="29"/>
      <c r="P64" s="29"/>
      <c r="Q64" s="29"/>
      <c r="R64" s="29"/>
      <c r="S64" s="46">
        <f t="shared" si="4"/>
        <v>68</v>
      </c>
    </row>
    <row r="65" spans="1:23" x14ac:dyDescent="0.25">
      <c r="A65" s="622"/>
      <c r="B65" s="49" t="s">
        <v>84</v>
      </c>
      <c r="C65" s="50">
        <v>20</v>
      </c>
      <c r="D65" s="50"/>
      <c r="E65" s="50">
        <v>3</v>
      </c>
      <c r="F65" s="50"/>
      <c r="G65" s="50"/>
      <c r="H65" s="50"/>
      <c r="I65" s="50"/>
      <c r="J65" s="50"/>
      <c r="K65" s="50"/>
      <c r="L65" s="50"/>
      <c r="M65" s="50"/>
      <c r="N65" s="50">
        <v>6</v>
      </c>
      <c r="O65" s="50"/>
      <c r="P65" s="50"/>
      <c r="Q65" s="50"/>
      <c r="R65" s="50"/>
      <c r="S65" s="58">
        <f t="shared" si="4"/>
        <v>29</v>
      </c>
    </row>
    <row r="66" spans="1:23" x14ac:dyDescent="0.25">
      <c r="A66" s="634" t="s">
        <v>103</v>
      </c>
      <c r="B66" s="52" t="s">
        <v>68</v>
      </c>
      <c r="C66" s="53">
        <v>38</v>
      </c>
      <c r="D66" s="53"/>
      <c r="E66" s="53">
        <v>28</v>
      </c>
      <c r="F66" s="53"/>
      <c r="G66" s="53"/>
      <c r="H66" s="53"/>
      <c r="I66" s="53"/>
      <c r="J66" s="53"/>
      <c r="K66" s="53"/>
      <c r="L66" s="53"/>
      <c r="M66" s="53"/>
      <c r="N66" s="53"/>
      <c r="O66" s="53"/>
      <c r="P66" s="53"/>
      <c r="Q66" s="53"/>
      <c r="R66" s="53"/>
      <c r="S66" s="58">
        <f t="shared" si="4"/>
        <v>66</v>
      </c>
      <c r="V66" s="31"/>
    </row>
    <row r="67" spans="1:23" x14ac:dyDescent="0.25">
      <c r="A67" s="621"/>
      <c r="B67" s="28" t="s">
        <v>69</v>
      </c>
      <c r="C67" s="29">
        <v>82</v>
      </c>
      <c r="D67" s="29">
        <v>17</v>
      </c>
      <c r="E67" s="29">
        <v>6</v>
      </c>
      <c r="F67" s="29"/>
      <c r="G67" s="29"/>
      <c r="H67" s="29"/>
      <c r="I67" s="29"/>
      <c r="J67" s="29"/>
      <c r="K67" s="29"/>
      <c r="L67" s="29"/>
      <c r="M67" s="29"/>
      <c r="N67" s="29"/>
      <c r="O67" s="29"/>
      <c r="P67" s="29"/>
      <c r="Q67" s="29"/>
      <c r="R67" s="29"/>
      <c r="S67" s="58">
        <f t="shared" si="4"/>
        <v>105</v>
      </c>
    </row>
    <row r="68" spans="1:23" x14ac:dyDescent="0.25">
      <c r="A68" s="621"/>
      <c r="B68" s="28" t="s">
        <v>96</v>
      </c>
      <c r="C68" s="29">
        <v>12</v>
      </c>
      <c r="D68" s="29"/>
      <c r="E68" s="29">
        <v>3</v>
      </c>
      <c r="F68" s="29"/>
      <c r="G68" s="29"/>
      <c r="H68" s="29"/>
      <c r="I68" s="29"/>
      <c r="J68" s="29"/>
      <c r="K68" s="29"/>
      <c r="L68" s="29"/>
      <c r="M68" s="29"/>
      <c r="N68" s="29"/>
      <c r="O68" s="29"/>
      <c r="P68" s="29"/>
      <c r="Q68" s="29"/>
      <c r="R68" s="29"/>
      <c r="S68" s="58">
        <f t="shared" si="4"/>
        <v>15</v>
      </c>
    </row>
    <row r="69" spans="1:23" x14ac:dyDescent="0.25">
      <c r="A69" s="622"/>
      <c r="B69" s="49" t="s">
        <v>71</v>
      </c>
      <c r="C69" s="50">
        <v>32</v>
      </c>
      <c r="D69" s="50">
        <v>31</v>
      </c>
      <c r="E69" s="50"/>
      <c r="F69" s="50">
        <v>9</v>
      </c>
      <c r="G69" s="50">
        <v>3</v>
      </c>
      <c r="H69" s="50"/>
      <c r="I69" s="50"/>
      <c r="J69" s="50"/>
      <c r="K69" s="50">
        <v>4</v>
      </c>
      <c r="L69" s="50"/>
      <c r="M69" s="50"/>
      <c r="N69" s="50"/>
      <c r="O69" s="50"/>
      <c r="P69" s="50"/>
      <c r="Q69" s="50"/>
      <c r="R69" s="50"/>
      <c r="S69" s="58">
        <f t="shared" si="4"/>
        <v>79</v>
      </c>
    </row>
    <row r="70" spans="1:23" ht="15.75" customHeight="1" x14ac:dyDescent="0.25">
      <c r="A70" s="634" t="s">
        <v>104</v>
      </c>
      <c r="B70" s="52" t="s">
        <v>72</v>
      </c>
      <c r="C70" s="53"/>
      <c r="D70" s="53">
        <v>161</v>
      </c>
      <c r="E70" s="53"/>
      <c r="F70" s="53"/>
      <c r="G70" s="53">
        <v>1</v>
      </c>
      <c r="H70" s="53"/>
      <c r="I70" s="53"/>
      <c r="J70" s="53"/>
      <c r="K70" s="53"/>
      <c r="L70" s="53"/>
      <c r="M70" s="53"/>
      <c r="N70" s="53"/>
      <c r="O70" s="53"/>
      <c r="P70" s="53"/>
      <c r="Q70" s="53"/>
      <c r="R70" s="53">
        <v>19</v>
      </c>
      <c r="S70" s="54">
        <f t="shared" si="4"/>
        <v>181</v>
      </c>
    </row>
    <row r="71" spans="1:23" x14ac:dyDescent="0.25">
      <c r="A71" s="621"/>
      <c r="B71" s="28" t="s">
        <v>73</v>
      </c>
      <c r="C71" s="29"/>
      <c r="D71" s="29">
        <v>11</v>
      </c>
      <c r="E71" s="29"/>
      <c r="F71" s="29"/>
      <c r="G71" s="29"/>
      <c r="H71" s="29"/>
      <c r="I71" s="29"/>
      <c r="J71" s="29"/>
      <c r="K71" s="29"/>
      <c r="L71" s="29"/>
      <c r="M71" s="29"/>
      <c r="N71" s="29"/>
      <c r="O71" s="29"/>
      <c r="P71" s="29"/>
      <c r="Q71" s="29"/>
      <c r="R71" s="29">
        <v>20</v>
      </c>
      <c r="S71" s="401">
        <f t="shared" si="4"/>
        <v>31</v>
      </c>
    </row>
    <row r="72" spans="1:23" x14ac:dyDescent="0.25">
      <c r="A72" s="622"/>
      <c r="B72" s="49" t="s">
        <v>74</v>
      </c>
      <c r="C72" s="50"/>
      <c r="D72" s="50">
        <v>41</v>
      </c>
      <c r="E72" s="50"/>
      <c r="F72" s="50"/>
      <c r="G72" s="50"/>
      <c r="H72" s="50"/>
      <c r="I72" s="50"/>
      <c r="J72" s="50"/>
      <c r="K72" s="50"/>
      <c r="L72" s="50"/>
      <c r="M72" s="50"/>
      <c r="N72" s="50"/>
      <c r="O72" s="50"/>
      <c r="P72" s="50"/>
      <c r="Q72" s="50"/>
      <c r="R72" s="50">
        <v>16</v>
      </c>
      <c r="S72" s="51">
        <f t="shared" si="4"/>
        <v>57</v>
      </c>
    </row>
    <row r="73" spans="1:23" ht="26.25" customHeight="1" x14ac:dyDescent="0.25">
      <c r="A73" s="641" t="s">
        <v>105</v>
      </c>
      <c r="B73" s="52" t="s">
        <v>97</v>
      </c>
      <c r="C73" s="53"/>
      <c r="D73" s="53"/>
      <c r="E73" s="53"/>
      <c r="F73" s="53"/>
      <c r="G73" s="53"/>
      <c r="H73" s="53"/>
      <c r="I73" s="53"/>
      <c r="J73" s="53"/>
      <c r="K73" s="53"/>
      <c r="L73" s="53"/>
      <c r="M73" s="53"/>
      <c r="N73" s="53"/>
      <c r="O73" s="53"/>
      <c r="P73" s="53"/>
      <c r="Q73" s="53"/>
      <c r="R73" s="53">
        <v>39</v>
      </c>
      <c r="S73" s="54">
        <f t="shared" si="4"/>
        <v>39</v>
      </c>
    </row>
    <row r="74" spans="1:23" ht="17.25" customHeight="1" x14ac:dyDescent="0.25">
      <c r="A74" s="642"/>
      <c r="B74" s="402" t="s">
        <v>98</v>
      </c>
      <c r="C74" s="403"/>
      <c r="D74" s="403"/>
      <c r="E74" s="403"/>
      <c r="F74" s="403"/>
      <c r="G74" s="403"/>
      <c r="H74" s="403"/>
      <c r="I74" s="403"/>
      <c r="J74" s="403"/>
      <c r="K74" s="403"/>
      <c r="L74" s="403"/>
      <c r="M74" s="403"/>
      <c r="N74" s="403"/>
      <c r="O74" s="403"/>
      <c r="P74" s="403"/>
      <c r="Q74" s="403"/>
      <c r="R74" s="403">
        <v>12</v>
      </c>
      <c r="S74" s="401">
        <f t="shared" si="4"/>
        <v>12</v>
      </c>
      <c r="U74" s="43"/>
      <c r="W74" s="43"/>
    </row>
    <row r="75" spans="1:23" s="43" customFormat="1" ht="17.25" customHeight="1" x14ac:dyDescent="0.25">
      <c r="A75" s="646" t="s">
        <v>106</v>
      </c>
      <c r="B75" s="28" t="s">
        <v>76</v>
      </c>
      <c r="C75" s="28">
        <v>19</v>
      </c>
      <c r="D75" s="28"/>
      <c r="E75" s="28"/>
      <c r="F75" s="28"/>
      <c r="G75" s="28"/>
      <c r="H75" s="28"/>
      <c r="I75" s="28"/>
      <c r="J75" s="28"/>
      <c r="K75" s="28"/>
      <c r="L75" s="28"/>
      <c r="M75" s="28"/>
      <c r="N75" s="28">
        <v>135</v>
      </c>
      <c r="O75" s="28"/>
      <c r="P75" s="28"/>
      <c r="Q75" s="28"/>
      <c r="R75" s="28"/>
      <c r="S75" s="404">
        <f t="shared" si="4"/>
        <v>154</v>
      </c>
    </row>
    <row r="76" spans="1:23" ht="18.75" customHeight="1" x14ac:dyDescent="0.25">
      <c r="A76" s="642"/>
      <c r="B76" s="56" t="s">
        <v>77</v>
      </c>
      <c r="C76" s="57"/>
      <c r="D76" s="57"/>
      <c r="E76" s="57"/>
      <c r="F76" s="57"/>
      <c r="G76" s="57"/>
      <c r="H76" s="57"/>
      <c r="I76" s="57"/>
      <c r="J76" s="57"/>
      <c r="K76" s="57"/>
      <c r="L76" s="57"/>
      <c r="M76" s="57"/>
      <c r="N76" s="57"/>
      <c r="O76" s="57"/>
      <c r="P76" s="57"/>
      <c r="Q76" s="57"/>
      <c r="R76" s="57"/>
      <c r="S76" s="58">
        <f t="shared" si="4"/>
        <v>0</v>
      </c>
      <c r="U76" s="43"/>
      <c r="V76" s="43"/>
      <c r="W76" s="43"/>
    </row>
    <row r="77" spans="1:23" x14ac:dyDescent="0.25">
      <c r="A77" s="643" t="s">
        <v>107</v>
      </c>
      <c r="B77" s="52" t="s">
        <v>78</v>
      </c>
      <c r="C77" s="53"/>
      <c r="D77" s="53"/>
      <c r="E77" s="53"/>
      <c r="F77" s="53"/>
      <c r="G77" s="53"/>
      <c r="H77" s="53">
        <v>18</v>
      </c>
      <c r="I77" s="53"/>
      <c r="J77" s="53"/>
      <c r="K77" s="53"/>
      <c r="L77" s="53"/>
      <c r="M77" s="53"/>
      <c r="N77" s="53"/>
      <c r="O77" s="53"/>
      <c r="P77" s="53"/>
      <c r="Q77" s="53"/>
      <c r="R77" s="53"/>
      <c r="S77" s="54">
        <f t="shared" si="4"/>
        <v>18</v>
      </c>
      <c r="U77" s="43"/>
      <c r="V77" s="43"/>
      <c r="W77" s="43"/>
    </row>
    <row r="78" spans="1:23" s="43" customFormat="1" x14ac:dyDescent="0.25">
      <c r="A78" s="644"/>
      <c r="B78" s="400" t="s">
        <v>80</v>
      </c>
      <c r="C78" s="50">
        <v>19</v>
      </c>
      <c r="D78" s="50">
        <v>28</v>
      </c>
      <c r="E78" s="50"/>
      <c r="F78" s="50"/>
      <c r="G78" s="50"/>
      <c r="H78" s="50"/>
      <c r="I78" s="50"/>
      <c r="J78" s="50"/>
      <c r="K78" s="50"/>
      <c r="L78" s="50"/>
      <c r="M78" s="50"/>
      <c r="N78" s="50"/>
      <c r="O78" s="50"/>
      <c r="P78" s="50"/>
      <c r="Q78" s="50"/>
      <c r="R78" s="50">
        <v>7</v>
      </c>
      <c r="S78" s="51">
        <f t="shared" si="4"/>
        <v>54</v>
      </c>
    </row>
    <row r="79" spans="1:23" x14ac:dyDescent="0.25">
      <c r="A79" s="623" t="s">
        <v>48</v>
      </c>
      <c r="B79" s="623"/>
      <c r="C79" s="65">
        <f>SUM(C59:C78)</f>
        <v>384</v>
      </c>
      <c r="D79" s="65">
        <f t="shared" ref="D79:R79" si="5">SUM(D59:D78)</f>
        <v>317</v>
      </c>
      <c r="E79" s="65">
        <f t="shared" si="5"/>
        <v>81</v>
      </c>
      <c r="F79" s="65">
        <f t="shared" si="5"/>
        <v>21</v>
      </c>
      <c r="G79" s="65">
        <f t="shared" si="5"/>
        <v>8</v>
      </c>
      <c r="H79" s="65">
        <f t="shared" si="5"/>
        <v>18</v>
      </c>
      <c r="I79" s="65">
        <f t="shared" si="5"/>
        <v>0</v>
      </c>
      <c r="J79" s="65">
        <f t="shared" si="5"/>
        <v>15</v>
      </c>
      <c r="K79" s="65">
        <f t="shared" si="5"/>
        <v>4</v>
      </c>
      <c r="L79" s="65">
        <f t="shared" si="5"/>
        <v>7</v>
      </c>
      <c r="M79" s="65">
        <f t="shared" si="5"/>
        <v>0</v>
      </c>
      <c r="N79" s="65">
        <f t="shared" si="5"/>
        <v>155</v>
      </c>
      <c r="O79" s="65">
        <f t="shared" si="5"/>
        <v>15</v>
      </c>
      <c r="P79" s="65">
        <f t="shared" si="5"/>
        <v>34</v>
      </c>
      <c r="Q79" s="65">
        <f t="shared" si="5"/>
        <v>12</v>
      </c>
      <c r="R79" s="65">
        <f t="shared" si="5"/>
        <v>155</v>
      </c>
      <c r="S79" s="55">
        <f t="shared" si="4"/>
        <v>1226</v>
      </c>
      <c r="U79" s="43"/>
      <c r="V79" s="43"/>
      <c r="W79" s="43"/>
    </row>
    <row r="80" spans="1:23" x14ac:dyDescent="0.25">
      <c r="U80" s="43"/>
      <c r="V80" s="43"/>
      <c r="W80" s="43"/>
    </row>
    <row r="81" spans="21:23" x14ac:dyDescent="0.25">
      <c r="U81" s="43"/>
      <c r="V81" s="43"/>
      <c r="W81" s="43"/>
    </row>
  </sheetData>
  <mergeCells count="34">
    <mergeCell ref="C57:S57"/>
    <mergeCell ref="A57:A58"/>
    <mergeCell ref="B57:B58"/>
    <mergeCell ref="A79:B79"/>
    <mergeCell ref="A70:A72"/>
    <mergeCell ref="A73:A74"/>
    <mergeCell ref="A77:A78"/>
    <mergeCell ref="A60:A61"/>
    <mergeCell ref="A62:A65"/>
    <mergeCell ref="A66:A69"/>
    <mergeCell ref="A75:A76"/>
    <mergeCell ref="C3:S3"/>
    <mergeCell ref="A23:A26"/>
    <mergeCell ref="A27:B27"/>
    <mergeCell ref="B3:B4"/>
    <mergeCell ref="A3:A4"/>
    <mergeCell ref="A16:A18"/>
    <mergeCell ref="A19:A20"/>
    <mergeCell ref="A21:A22"/>
    <mergeCell ref="A6:A7"/>
    <mergeCell ref="A8:A11"/>
    <mergeCell ref="A12:A15"/>
    <mergeCell ref="A28:S28"/>
    <mergeCell ref="A33:A34"/>
    <mergeCell ref="A35:A38"/>
    <mergeCell ref="A39:A42"/>
    <mergeCell ref="C30:S30"/>
    <mergeCell ref="A50:A52"/>
    <mergeCell ref="A53:B53"/>
    <mergeCell ref="B30:B31"/>
    <mergeCell ref="A30:A31"/>
    <mergeCell ref="A43:A45"/>
    <mergeCell ref="A46:A47"/>
    <mergeCell ref="A48:A49"/>
  </mergeCells>
  <conditionalFormatting sqref="S5:S26">
    <cfRule type="colorScale" priority="4">
      <colorScale>
        <cfvo type="min"/>
        <cfvo type="max"/>
        <color rgb="FFF6EAFC"/>
        <color rgb="FFA16BB9"/>
      </colorScale>
    </cfRule>
    <cfRule type="colorScale" priority="5">
      <colorScale>
        <cfvo type="min"/>
        <cfvo type="max"/>
        <color rgb="FFF8696B"/>
        <color rgb="FFFCFCFF"/>
      </colorScale>
    </cfRule>
  </conditionalFormatting>
  <conditionalFormatting sqref="S32:S53">
    <cfRule type="colorScale" priority="7">
      <colorScale>
        <cfvo type="min"/>
        <cfvo type="max"/>
        <color rgb="FFF6EAFC"/>
        <color rgb="FFA16BB9"/>
      </colorScale>
    </cfRule>
  </conditionalFormatting>
  <conditionalFormatting sqref="S59:S79">
    <cfRule type="colorScale" priority="8">
      <colorScale>
        <cfvo type="min"/>
        <cfvo type="max"/>
        <color rgb="FFFCFCFF"/>
        <color rgb="FFA16BB9"/>
      </colorScale>
    </cfRule>
  </conditionalFormatting>
  <pageMargins left="0.7" right="0.7" top="0.75" bottom="0.75" header="0.3" footer="0.3"/>
  <pageSetup paperSize="9" fitToHeight="0" orientation="landscape" r:id="rId1"/>
  <headerFooter>
    <oddHeader>&amp;LAugstākās izgļītības finansējums</oddHeader>
  </headerFooter>
  <ignoredErrors>
    <ignoredError sqref="A12 A16 A19 A21 A23 A8 A6 A51:A52 A31:A5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pageSetUpPr fitToPage="1"/>
  </sheetPr>
  <dimension ref="A1:T29"/>
  <sheetViews>
    <sheetView topLeftCell="A10" zoomScaleNormal="100" workbookViewId="0">
      <selection activeCell="S20" sqref="S20"/>
    </sheetView>
  </sheetViews>
  <sheetFormatPr defaultRowHeight="15" x14ac:dyDescent="0.25"/>
  <cols>
    <col min="1" max="1" width="4.140625" customWidth="1"/>
    <col min="2" max="2" width="25.140625" customWidth="1"/>
    <col min="3" max="12" width="7.28515625" customWidth="1"/>
    <col min="13" max="13" width="8.7109375" customWidth="1"/>
  </cols>
  <sheetData>
    <row r="1" spans="1:20" ht="16.5" customHeight="1" x14ac:dyDescent="0.25">
      <c r="A1" s="2" t="s">
        <v>258</v>
      </c>
      <c r="B1" s="43"/>
      <c r="C1" s="43"/>
      <c r="D1" s="43"/>
      <c r="E1" s="43"/>
      <c r="F1" s="43"/>
      <c r="G1" s="43"/>
      <c r="H1" s="43"/>
      <c r="I1" s="43"/>
      <c r="J1" s="43"/>
      <c r="K1" s="43"/>
      <c r="L1" s="43"/>
      <c r="M1" s="43"/>
    </row>
    <row r="2" spans="1:20" ht="18" customHeight="1" x14ac:dyDescent="0.25">
      <c r="A2" s="650" t="s">
        <v>86</v>
      </c>
      <c r="B2" s="652" t="s">
        <v>82</v>
      </c>
      <c r="C2" s="654" t="s">
        <v>152</v>
      </c>
      <c r="D2" s="655"/>
      <c r="E2" s="655"/>
      <c r="F2" s="655"/>
      <c r="G2" s="655"/>
      <c r="H2" s="655"/>
      <c r="I2" s="655"/>
      <c r="J2" s="655"/>
      <c r="K2" s="655"/>
      <c r="L2" s="655"/>
      <c r="M2" s="656"/>
    </row>
    <row r="3" spans="1:20" ht="21.75" customHeight="1" x14ac:dyDescent="0.25">
      <c r="A3" s="651"/>
      <c r="B3" s="653"/>
      <c r="C3" s="60" t="s">
        <v>21</v>
      </c>
      <c r="D3" s="67" t="s">
        <v>22</v>
      </c>
      <c r="E3" s="67" t="s">
        <v>227</v>
      </c>
      <c r="F3" s="67" t="s">
        <v>24</v>
      </c>
      <c r="G3" s="67" t="s">
        <v>26</v>
      </c>
      <c r="H3" s="67" t="s">
        <v>30</v>
      </c>
      <c r="I3" s="67" t="s">
        <v>29</v>
      </c>
      <c r="J3" s="68" t="s">
        <v>260</v>
      </c>
      <c r="K3" s="68" t="s">
        <v>31</v>
      </c>
      <c r="L3" s="68" t="s">
        <v>248</v>
      </c>
      <c r="M3" s="301" t="s">
        <v>48</v>
      </c>
    </row>
    <row r="4" spans="1:20" ht="26.25" x14ac:dyDescent="0.25">
      <c r="A4" s="302">
        <v>1</v>
      </c>
      <c r="B4" s="56" t="s">
        <v>62</v>
      </c>
      <c r="C4" s="167"/>
      <c r="D4" s="167"/>
      <c r="E4" s="167"/>
      <c r="F4" s="167"/>
      <c r="G4" s="167"/>
      <c r="H4" s="167"/>
      <c r="I4" s="167"/>
      <c r="J4" s="167"/>
      <c r="K4" s="167"/>
      <c r="L4" s="420"/>
      <c r="M4" s="414"/>
    </row>
    <row r="5" spans="1:20" x14ac:dyDescent="0.25">
      <c r="A5" s="647">
        <v>2</v>
      </c>
      <c r="B5" s="47" t="s">
        <v>63</v>
      </c>
      <c r="C5" s="168">
        <v>50</v>
      </c>
      <c r="D5" s="168"/>
      <c r="E5" s="168"/>
      <c r="F5" s="168"/>
      <c r="G5" s="168"/>
      <c r="H5" s="168"/>
      <c r="I5" s="168"/>
      <c r="J5" s="168"/>
      <c r="K5" s="168"/>
      <c r="L5" s="168"/>
      <c r="M5" s="418">
        <v>50</v>
      </c>
    </row>
    <row r="6" spans="1:20" ht="29.25" customHeight="1" x14ac:dyDescent="0.25">
      <c r="A6" s="648"/>
      <c r="B6" s="28" t="s">
        <v>85</v>
      </c>
      <c r="C6" s="169"/>
      <c r="D6" s="169"/>
      <c r="E6" s="169"/>
      <c r="F6" s="169"/>
      <c r="G6" s="169"/>
      <c r="H6" s="169"/>
      <c r="I6" s="169"/>
      <c r="J6" s="169"/>
      <c r="K6" s="169"/>
      <c r="L6" s="169"/>
      <c r="M6" s="421"/>
    </row>
    <row r="7" spans="1:20" x14ac:dyDescent="0.25">
      <c r="A7" s="649"/>
      <c r="B7" s="49" t="s">
        <v>64</v>
      </c>
      <c r="C7" s="167"/>
      <c r="D7" s="170"/>
      <c r="E7" s="170"/>
      <c r="F7" s="170"/>
      <c r="G7" s="170"/>
      <c r="H7" s="170"/>
      <c r="I7" s="170"/>
      <c r="J7" s="170"/>
      <c r="K7" s="170"/>
      <c r="L7" s="170"/>
      <c r="M7" s="422"/>
    </row>
    <row r="8" spans="1:20" ht="26.25" x14ac:dyDescent="0.25">
      <c r="A8" s="647">
        <v>3</v>
      </c>
      <c r="B8" s="47" t="s">
        <v>65</v>
      </c>
      <c r="C8" s="168"/>
      <c r="D8" s="168"/>
      <c r="E8" s="168"/>
      <c r="F8" s="168"/>
      <c r="G8" s="168"/>
      <c r="H8" s="168"/>
      <c r="I8" s="168"/>
      <c r="J8" s="168"/>
      <c r="K8" s="168"/>
      <c r="L8" s="168"/>
      <c r="M8" s="423"/>
      <c r="R8" s="43"/>
      <c r="S8" s="43"/>
      <c r="T8" s="43"/>
    </row>
    <row r="9" spans="1:20" ht="26.25" x14ac:dyDescent="0.25">
      <c r="A9" s="648"/>
      <c r="B9" s="28" t="s">
        <v>66</v>
      </c>
      <c r="C9" s="169"/>
      <c r="D9" s="169"/>
      <c r="E9" s="169"/>
      <c r="F9" s="169"/>
      <c r="G9" s="169"/>
      <c r="H9" s="169"/>
      <c r="I9" s="169"/>
      <c r="J9" s="169"/>
      <c r="K9" s="169"/>
      <c r="L9" s="169"/>
      <c r="M9" s="418"/>
      <c r="R9" s="43"/>
      <c r="S9" s="43"/>
      <c r="T9" s="43"/>
    </row>
    <row r="10" spans="1:20" ht="26.25" x14ac:dyDescent="0.25">
      <c r="A10" s="648"/>
      <c r="B10" s="28" t="s">
        <v>67</v>
      </c>
      <c r="C10" s="169"/>
      <c r="D10" s="169">
        <v>10</v>
      </c>
      <c r="E10" s="169"/>
      <c r="F10" s="169"/>
      <c r="G10" s="169">
        <v>79</v>
      </c>
      <c r="H10" s="169"/>
      <c r="I10" s="169"/>
      <c r="J10" s="169"/>
      <c r="K10" s="169"/>
      <c r="L10" s="169"/>
      <c r="M10" s="421">
        <v>89</v>
      </c>
      <c r="R10" s="43"/>
      <c r="S10" s="43"/>
      <c r="T10" s="43"/>
    </row>
    <row r="11" spans="1:20" x14ac:dyDescent="0.25">
      <c r="A11" s="649"/>
      <c r="B11" s="49" t="s">
        <v>84</v>
      </c>
      <c r="C11" s="170"/>
      <c r="D11" s="170"/>
      <c r="E11" s="170"/>
      <c r="F11" s="170"/>
      <c r="G11" s="170"/>
      <c r="H11" s="170"/>
      <c r="I11" s="170"/>
      <c r="J11" s="170"/>
      <c r="K11" s="170"/>
      <c r="L11" s="170"/>
      <c r="M11" s="424"/>
      <c r="R11" s="43"/>
      <c r="S11" s="43"/>
      <c r="T11" s="43"/>
    </row>
    <row r="12" spans="1:20" x14ac:dyDescent="0.25">
      <c r="A12" s="647">
        <v>4</v>
      </c>
      <c r="B12" s="47" t="s">
        <v>68</v>
      </c>
      <c r="C12" s="168"/>
      <c r="D12" s="168"/>
      <c r="E12" s="168"/>
      <c r="F12" s="168"/>
      <c r="G12" s="168"/>
      <c r="H12" s="168"/>
      <c r="I12" s="168"/>
      <c r="J12" s="168"/>
      <c r="K12" s="168"/>
      <c r="L12" s="168"/>
      <c r="M12" s="415"/>
      <c r="R12" s="43"/>
      <c r="S12" s="43"/>
      <c r="T12" s="43"/>
    </row>
    <row r="13" spans="1:20" x14ac:dyDescent="0.25">
      <c r="A13" s="648"/>
      <c r="B13" s="28" t="s">
        <v>69</v>
      </c>
      <c r="C13" s="169"/>
      <c r="D13" s="169"/>
      <c r="E13" s="169"/>
      <c r="F13" s="169"/>
      <c r="G13" s="169"/>
      <c r="H13" s="169"/>
      <c r="I13" s="169"/>
      <c r="J13" s="169"/>
      <c r="K13" s="169"/>
      <c r="L13" s="169"/>
      <c r="M13" s="416"/>
      <c r="R13" s="43"/>
      <c r="S13" s="43"/>
      <c r="T13" s="43"/>
    </row>
    <row r="14" spans="1:20" x14ac:dyDescent="0.25">
      <c r="A14" s="648"/>
      <c r="B14" s="28" t="s">
        <v>70</v>
      </c>
      <c r="C14" s="169"/>
      <c r="D14" s="169"/>
      <c r="E14" s="169"/>
      <c r="F14" s="169"/>
      <c r="G14" s="169"/>
      <c r="H14" s="169"/>
      <c r="I14" s="169"/>
      <c r="J14" s="169"/>
      <c r="K14" s="169"/>
      <c r="L14" s="169"/>
      <c r="M14" s="416"/>
      <c r="R14" s="43"/>
      <c r="S14" s="43"/>
      <c r="T14" s="43"/>
    </row>
    <row r="15" spans="1:20" x14ac:dyDescent="0.25">
      <c r="A15" s="649"/>
      <c r="B15" s="49" t="s">
        <v>71</v>
      </c>
      <c r="C15" s="170"/>
      <c r="D15" s="170"/>
      <c r="E15" s="170"/>
      <c r="F15" s="170"/>
      <c r="G15" s="170">
        <v>44</v>
      </c>
      <c r="H15" s="170"/>
      <c r="I15" s="170"/>
      <c r="J15" s="170"/>
      <c r="K15" s="170"/>
      <c r="L15" s="170"/>
      <c r="M15" s="417"/>
      <c r="R15" s="43"/>
      <c r="S15" s="43"/>
      <c r="T15" s="43"/>
    </row>
    <row r="16" spans="1:20" ht="26.25" x14ac:dyDescent="0.25">
      <c r="A16" s="647">
        <v>5</v>
      </c>
      <c r="B16" s="47" t="s">
        <v>72</v>
      </c>
      <c r="C16" s="168"/>
      <c r="D16" s="168">
        <v>354</v>
      </c>
      <c r="E16" s="168">
        <v>44</v>
      </c>
      <c r="F16" s="168">
        <v>60</v>
      </c>
      <c r="G16" s="168"/>
      <c r="H16" s="168">
        <v>55</v>
      </c>
      <c r="I16" s="168"/>
      <c r="J16" s="168"/>
      <c r="K16" s="168"/>
      <c r="L16" s="168"/>
      <c r="M16" s="418">
        <f>SUM(C16:L16)</f>
        <v>513</v>
      </c>
      <c r="R16" s="43"/>
      <c r="S16" s="43"/>
      <c r="T16" s="43"/>
    </row>
    <row r="17" spans="1:20" x14ac:dyDescent="0.25">
      <c r="A17" s="648"/>
      <c r="B17" s="28" t="s">
        <v>73</v>
      </c>
      <c r="C17" s="169"/>
      <c r="D17" s="169">
        <v>14</v>
      </c>
      <c r="E17" s="169">
        <v>36</v>
      </c>
      <c r="F17" s="169"/>
      <c r="G17" s="169"/>
      <c r="H17" s="169"/>
      <c r="I17" s="169"/>
      <c r="J17" s="169"/>
      <c r="K17" s="169"/>
      <c r="L17" s="169"/>
      <c r="M17" s="421">
        <f t="shared" ref="M17:M18" si="0">SUM(C17:L17)</f>
        <v>50</v>
      </c>
      <c r="R17" s="43"/>
      <c r="S17" s="43"/>
      <c r="T17" s="43"/>
    </row>
    <row r="18" spans="1:20" x14ac:dyDescent="0.25">
      <c r="A18" s="649"/>
      <c r="B18" s="69" t="s">
        <v>74</v>
      </c>
      <c r="C18" s="170">
        <v>248</v>
      </c>
      <c r="D18" s="170"/>
      <c r="E18" s="170"/>
      <c r="F18" s="170"/>
      <c r="G18" s="170"/>
      <c r="H18" s="170"/>
      <c r="I18" s="170"/>
      <c r="J18" s="170"/>
      <c r="K18" s="170"/>
      <c r="L18" s="170"/>
      <c r="M18" s="424">
        <f t="shared" si="0"/>
        <v>248</v>
      </c>
    </row>
    <row r="19" spans="1:20" ht="26.25" x14ac:dyDescent="0.25">
      <c r="A19" s="657">
        <v>6</v>
      </c>
      <c r="B19" s="28" t="s">
        <v>75</v>
      </c>
      <c r="C19" s="169"/>
      <c r="D19" s="169"/>
      <c r="E19" s="169"/>
      <c r="F19" s="169"/>
      <c r="G19" s="169"/>
      <c r="H19" s="169">
        <v>51</v>
      </c>
      <c r="I19" s="169"/>
      <c r="J19" s="169"/>
      <c r="K19" s="169"/>
      <c r="L19" s="169"/>
      <c r="M19" s="418">
        <f>SUM(C19:L19)</f>
        <v>51</v>
      </c>
    </row>
    <row r="20" spans="1:20" s="43" customFormat="1" x14ac:dyDescent="0.25">
      <c r="A20" s="658"/>
      <c r="B20" s="49" t="s">
        <v>98</v>
      </c>
      <c r="C20" s="170"/>
      <c r="D20" s="170"/>
      <c r="E20" s="170"/>
      <c r="F20" s="170"/>
      <c r="G20" s="170"/>
      <c r="H20" s="170"/>
      <c r="I20" s="170"/>
      <c r="J20" s="170"/>
      <c r="K20" s="170"/>
      <c r="L20" s="170"/>
      <c r="M20" s="424"/>
    </row>
    <row r="21" spans="1:20" x14ac:dyDescent="0.25">
      <c r="A21" s="647">
        <v>7</v>
      </c>
      <c r="B21" s="47" t="s">
        <v>76</v>
      </c>
      <c r="C21" s="168"/>
      <c r="D21" s="168"/>
      <c r="E21" s="168"/>
      <c r="F21" s="168"/>
      <c r="G21" s="168"/>
      <c r="H21" s="168"/>
      <c r="I21" s="168">
        <v>167</v>
      </c>
      <c r="J21" s="168">
        <v>461</v>
      </c>
      <c r="K21" s="168">
        <v>367</v>
      </c>
      <c r="L21" s="168">
        <v>355</v>
      </c>
      <c r="M21" s="423">
        <f>SUM(C21:L21)</f>
        <v>1350</v>
      </c>
    </row>
    <row r="22" spans="1:20" x14ac:dyDescent="0.25">
      <c r="A22" s="649"/>
      <c r="B22" s="49" t="s">
        <v>77</v>
      </c>
      <c r="C22" s="170"/>
      <c r="D22" s="170"/>
      <c r="E22" s="170"/>
      <c r="F22" s="170"/>
      <c r="G22" s="170"/>
      <c r="H22" s="170"/>
      <c r="I22" s="170">
        <v>20</v>
      </c>
      <c r="J22" s="170">
        <v>175</v>
      </c>
      <c r="K22" s="170"/>
      <c r="L22" s="170"/>
      <c r="M22" s="422">
        <f>SUM(C22:L22)</f>
        <v>195</v>
      </c>
    </row>
    <row r="23" spans="1:20" x14ac:dyDescent="0.25">
      <c r="A23" s="647">
        <v>8</v>
      </c>
      <c r="B23" s="47" t="s">
        <v>78</v>
      </c>
      <c r="C23" s="303"/>
      <c r="D23" s="407"/>
      <c r="E23" s="410"/>
      <c r="F23" s="410"/>
      <c r="G23" s="303"/>
      <c r="H23" s="407"/>
      <c r="I23" s="410"/>
      <c r="J23" s="303"/>
      <c r="K23" s="407"/>
      <c r="L23" s="410"/>
      <c r="M23" s="418"/>
    </row>
    <row r="24" spans="1:20" x14ac:dyDescent="0.25">
      <c r="A24" s="648"/>
      <c r="B24" s="265" t="s">
        <v>79</v>
      </c>
      <c r="C24" s="408"/>
      <c r="D24" s="409">
        <v>33</v>
      </c>
      <c r="E24" s="408"/>
      <c r="F24" s="411">
        <v>57</v>
      </c>
      <c r="G24" s="412"/>
      <c r="H24" s="413"/>
      <c r="I24" s="408"/>
      <c r="J24" s="408"/>
      <c r="K24" s="408"/>
      <c r="L24" s="412"/>
      <c r="M24" s="419">
        <v>90</v>
      </c>
    </row>
    <row r="25" spans="1:20" x14ac:dyDescent="0.25">
      <c r="A25" s="648"/>
      <c r="B25" s="28" t="s">
        <v>80</v>
      </c>
      <c r="C25" s="168"/>
      <c r="D25" s="168"/>
      <c r="E25" s="168">
        <v>22</v>
      </c>
      <c r="F25" s="168"/>
      <c r="G25" s="168"/>
      <c r="H25" s="168"/>
      <c r="I25" s="168"/>
      <c r="J25" s="168"/>
      <c r="K25" s="168"/>
      <c r="L25" s="168"/>
      <c r="M25" s="421">
        <v>22</v>
      </c>
    </row>
    <row r="26" spans="1:20" ht="20.25" customHeight="1" x14ac:dyDescent="0.25">
      <c r="A26" s="649"/>
      <c r="B26" s="49" t="s">
        <v>81</v>
      </c>
      <c r="C26" s="170"/>
      <c r="D26" s="170"/>
      <c r="E26" s="170"/>
      <c r="F26" s="170"/>
      <c r="G26" s="170"/>
      <c r="H26" s="170"/>
      <c r="I26" s="170"/>
      <c r="J26" s="170"/>
      <c r="K26" s="170"/>
      <c r="L26" s="170"/>
      <c r="M26" s="415"/>
    </row>
    <row r="27" spans="1:20" x14ac:dyDescent="0.25">
      <c r="A27" s="659" t="s">
        <v>48</v>
      </c>
      <c r="B27" s="660"/>
      <c r="C27" s="171">
        <f>SUM(C4:C26)</f>
        <v>298</v>
      </c>
      <c r="D27" s="171">
        <f t="shared" ref="D27:M27" si="1">SUM(D4:D26)</f>
        <v>411</v>
      </c>
      <c r="E27" s="171">
        <f t="shared" si="1"/>
        <v>102</v>
      </c>
      <c r="F27" s="171">
        <f t="shared" si="1"/>
        <v>117</v>
      </c>
      <c r="G27" s="171">
        <f t="shared" si="1"/>
        <v>123</v>
      </c>
      <c r="H27" s="171">
        <f t="shared" si="1"/>
        <v>106</v>
      </c>
      <c r="I27" s="171">
        <f t="shared" si="1"/>
        <v>187</v>
      </c>
      <c r="J27" s="171">
        <f t="shared" si="1"/>
        <v>636</v>
      </c>
      <c r="K27" s="171">
        <f t="shared" si="1"/>
        <v>367</v>
      </c>
      <c r="L27" s="171">
        <f t="shared" si="1"/>
        <v>355</v>
      </c>
      <c r="M27" s="304">
        <f t="shared" si="1"/>
        <v>2658</v>
      </c>
    </row>
    <row r="28" spans="1:20" x14ac:dyDescent="0.25">
      <c r="A28" s="108"/>
      <c r="B28" s="43"/>
      <c r="C28" s="43"/>
      <c r="D28" s="43"/>
      <c r="E28" s="43"/>
      <c r="F28" s="43"/>
      <c r="G28" s="43"/>
      <c r="H28" s="43"/>
      <c r="I28" s="43"/>
      <c r="J28" s="43"/>
      <c r="K28" s="43"/>
      <c r="L28" s="43"/>
      <c r="M28" s="43"/>
    </row>
    <row r="29" spans="1:20" x14ac:dyDescent="0.25">
      <c r="A29" s="30"/>
      <c r="B29" s="43"/>
      <c r="C29" s="43"/>
      <c r="D29" s="43"/>
      <c r="E29" s="43"/>
      <c r="F29" s="43"/>
      <c r="G29" s="43"/>
      <c r="H29" s="43"/>
      <c r="I29" s="43"/>
      <c r="J29" s="43"/>
      <c r="K29" s="43"/>
      <c r="L29" s="43"/>
      <c r="M29" s="43"/>
    </row>
  </sheetData>
  <mergeCells count="11">
    <mergeCell ref="A16:A18"/>
    <mergeCell ref="A19:A20"/>
    <mergeCell ref="A21:A22"/>
    <mergeCell ref="A23:A26"/>
    <mergeCell ref="A27:B27"/>
    <mergeCell ref="A12:A15"/>
    <mergeCell ref="A2:A3"/>
    <mergeCell ref="B2:B3"/>
    <mergeCell ref="C2:M2"/>
    <mergeCell ref="A5:A7"/>
    <mergeCell ref="A8:A11"/>
  </mergeCells>
  <conditionalFormatting sqref="M4:M26">
    <cfRule type="colorScale" priority="6">
      <colorScale>
        <cfvo type="min"/>
        <cfvo type="max"/>
        <color rgb="FFFCFCFF"/>
        <color rgb="FFA16BB9"/>
      </colorScale>
    </cfRule>
  </conditionalFormatting>
  <pageMargins left="0.7" right="0.7" top="0.75" bottom="0.75" header="0.3" footer="0.3"/>
  <pageSetup paperSize="9" scale="97" orientation="landscape" r:id="rId1"/>
  <headerFooter>
    <oddHeader>&amp;LAugstākās izglītības finansējums</oddHead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pageSetUpPr fitToPage="1"/>
  </sheetPr>
  <dimension ref="A1:AA37"/>
  <sheetViews>
    <sheetView zoomScaleNormal="100" workbookViewId="0">
      <selection activeCell="J7" sqref="J7"/>
    </sheetView>
  </sheetViews>
  <sheetFormatPr defaultColWidth="9.140625" defaultRowHeight="15" x14ac:dyDescent="0.25"/>
  <cols>
    <col min="1" max="1" width="4.5703125" style="331" customWidth="1"/>
    <col min="2" max="3" width="7.42578125" style="331" customWidth="1"/>
    <col min="4" max="4" width="7.28515625" style="331" customWidth="1"/>
    <col min="5" max="8" width="7" style="331" customWidth="1"/>
    <col min="9" max="10" width="7.42578125" style="331" customWidth="1"/>
    <col min="11" max="14" width="7" style="331" customWidth="1"/>
    <col min="15" max="16" width="7.42578125" style="331" customWidth="1"/>
    <col min="17" max="20" width="7" style="331" customWidth="1"/>
    <col min="21" max="22" width="7.42578125" style="331" customWidth="1"/>
    <col min="23" max="26" width="7" style="331" customWidth="1"/>
    <col min="27" max="27" width="0" style="331" hidden="1" customWidth="1"/>
    <col min="28" max="28" width="5.140625" style="331" customWidth="1"/>
    <col min="29" max="16384" width="9.140625" style="331"/>
  </cols>
  <sheetData>
    <row r="1" spans="1:27" ht="20.25" customHeight="1" x14ac:dyDescent="0.25">
      <c r="A1" s="2" t="s">
        <v>239</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row>
    <row r="2" spans="1:27" ht="30" customHeight="1" x14ac:dyDescent="0.25">
      <c r="A2" s="664" t="s">
        <v>0</v>
      </c>
      <c r="B2" s="667" t="s">
        <v>187</v>
      </c>
      <c r="C2" s="670" t="s">
        <v>137</v>
      </c>
      <c r="D2" s="671"/>
      <c r="E2" s="671"/>
      <c r="F2" s="671"/>
      <c r="G2" s="671"/>
      <c r="H2" s="672"/>
      <c r="I2" s="673" t="s">
        <v>188</v>
      </c>
      <c r="J2" s="674"/>
      <c r="K2" s="674"/>
      <c r="L2" s="674"/>
      <c r="M2" s="674"/>
      <c r="N2" s="675"/>
      <c r="O2" s="676" t="s">
        <v>189</v>
      </c>
      <c r="P2" s="677"/>
      <c r="Q2" s="677"/>
      <c r="R2" s="677"/>
      <c r="S2" s="677"/>
      <c r="T2" s="678"/>
      <c r="U2" s="679" t="s">
        <v>190</v>
      </c>
      <c r="V2" s="680"/>
      <c r="W2" s="680"/>
      <c r="X2" s="680"/>
      <c r="Y2" s="680"/>
      <c r="Z2" s="681"/>
      <c r="AA2" s="332" t="s">
        <v>191</v>
      </c>
    </row>
    <row r="3" spans="1:27" ht="15" customHeight="1" x14ac:dyDescent="0.25">
      <c r="A3" s="665"/>
      <c r="B3" s="668"/>
      <c r="C3" s="661" t="s">
        <v>192</v>
      </c>
      <c r="D3" s="662"/>
      <c r="E3" s="661" t="s">
        <v>193</v>
      </c>
      <c r="F3" s="663"/>
      <c r="G3" s="663"/>
      <c r="H3" s="663"/>
      <c r="I3" s="661" t="s">
        <v>192</v>
      </c>
      <c r="J3" s="662"/>
      <c r="K3" s="661" t="s">
        <v>193</v>
      </c>
      <c r="L3" s="663"/>
      <c r="M3" s="663"/>
      <c r="N3" s="663"/>
      <c r="O3" s="661" t="s">
        <v>192</v>
      </c>
      <c r="P3" s="662"/>
      <c r="Q3" s="661" t="s">
        <v>193</v>
      </c>
      <c r="R3" s="663"/>
      <c r="S3" s="663"/>
      <c r="T3" s="663"/>
      <c r="U3" s="661" t="s">
        <v>192</v>
      </c>
      <c r="V3" s="662"/>
      <c r="W3" s="661" t="s">
        <v>193</v>
      </c>
      <c r="X3" s="663"/>
      <c r="Y3" s="663"/>
      <c r="Z3" s="662"/>
      <c r="AA3" s="332"/>
    </row>
    <row r="4" spans="1:27" ht="26.25" x14ac:dyDescent="0.25">
      <c r="A4" s="666"/>
      <c r="B4" s="669"/>
      <c r="C4" s="333" t="s">
        <v>194</v>
      </c>
      <c r="D4" s="334" t="s">
        <v>195</v>
      </c>
      <c r="E4" s="333" t="s">
        <v>196</v>
      </c>
      <c r="F4" s="335" t="s">
        <v>197</v>
      </c>
      <c r="G4" s="335" t="s">
        <v>198</v>
      </c>
      <c r="H4" s="335" t="s">
        <v>199</v>
      </c>
      <c r="I4" s="333" t="s">
        <v>194</v>
      </c>
      <c r="J4" s="334" t="s">
        <v>195</v>
      </c>
      <c r="K4" s="333" t="s">
        <v>196</v>
      </c>
      <c r="L4" s="335" t="s">
        <v>197</v>
      </c>
      <c r="M4" s="335" t="s">
        <v>198</v>
      </c>
      <c r="N4" s="335" t="s">
        <v>199</v>
      </c>
      <c r="O4" s="333" t="s">
        <v>194</v>
      </c>
      <c r="P4" s="334" t="s">
        <v>195</v>
      </c>
      <c r="Q4" s="333" t="s">
        <v>196</v>
      </c>
      <c r="R4" s="335" t="s">
        <v>197</v>
      </c>
      <c r="S4" s="335" t="s">
        <v>198</v>
      </c>
      <c r="T4" s="335" t="s">
        <v>199</v>
      </c>
      <c r="U4" s="333" t="s">
        <v>194</v>
      </c>
      <c r="V4" s="334" t="s">
        <v>195</v>
      </c>
      <c r="W4" s="333" t="s">
        <v>196</v>
      </c>
      <c r="X4" s="335" t="s">
        <v>197</v>
      </c>
      <c r="Y4" s="335" t="s">
        <v>198</v>
      </c>
      <c r="Z4" s="336" t="s">
        <v>199</v>
      </c>
      <c r="AA4" s="337"/>
    </row>
    <row r="5" spans="1:27" x14ac:dyDescent="0.25">
      <c r="A5" s="338">
        <v>1</v>
      </c>
      <c r="B5" s="339" t="s">
        <v>4</v>
      </c>
      <c r="C5" s="340">
        <v>1600</v>
      </c>
      <c r="D5" s="341">
        <v>3000</v>
      </c>
      <c r="E5" s="341">
        <v>1300</v>
      </c>
      <c r="F5" s="341">
        <v>2300</v>
      </c>
      <c r="G5" s="341">
        <v>1100</v>
      </c>
      <c r="H5" s="342">
        <v>2300</v>
      </c>
      <c r="I5" s="340">
        <v>1600</v>
      </c>
      <c r="J5" s="341">
        <v>3600</v>
      </c>
      <c r="K5" s="341">
        <v>1350</v>
      </c>
      <c r="L5" s="341">
        <v>2300</v>
      </c>
      <c r="M5" s="341">
        <v>1200</v>
      </c>
      <c r="N5" s="342">
        <v>1800</v>
      </c>
      <c r="O5" s="340">
        <v>2050</v>
      </c>
      <c r="P5" s="341">
        <v>5950</v>
      </c>
      <c r="Q5" s="341">
        <v>1640</v>
      </c>
      <c r="R5" s="341">
        <v>3820</v>
      </c>
      <c r="S5" s="341">
        <v>1400</v>
      </c>
      <c r="T5" s="342">
        <v>2400</v>
      </c>
      <c r="U5" s="340">
        <v>2700</v>
      </c>
      <c r="V5" s="341">
        <v>4900</v>
      </c>
      <c r="W5" s="341" t="s">
        <v>200</v>
      </c>
      <c r="X5" s="341" t="s">
        <v>200</v>
      </c>
      <c r="Y5" s="341">
        <v>2000</v>
      </c>
      <c r="Z5" s="342">
        <v>2200</v>
      </c>
      <c r="AA5" s="332"/>
    </row>
    <row r="6" spans="1:27" x14ac:dyDescent="0.25">
      <c r="A6" s="343">
        <v>2</v>
      </c>
      <c r="B6" s="344" t="s">
        <v>3</v>
      </c>
      <c r="C6" s="193">
        <v>1480</v>
      </c>
      <c r="D6" s="13">
        <v>2000</v>
      </c>
      <c r="E6" s="13">
        <v>1090</v>
      </c>
      <c r="F6" s="13">
        <v>1500</v>
      </c>
      <c r="G6" s="13">
        <v>990</v>
      </c>
      <c r="H6" s="345">
        <v>990</v>
      </c>
      <c r="I6" s="193">
        <v>1480</v>
      </c>
      <c r="J6" s="13">
        <v>3990</v>
      </c>
      <c r="K6" s="13">
        <v>1280</v>
      </c>
      <c r="L6" s="13">
        <v>1950</v>
      </c>
      <c r="M6" s="13">
        <v>1500</v>
      </c>
      <c r="N6" s="345">
        <v>1620</v>
      </c>
      <c r="O6" s="193">
        <v>1600</v>
      </c>
      <c r="P6" s="13">
        <v>2160</v>
      </c>
      <c r="Q6" s="13">
        <v>1500</v>
      </c>
      <c r="R6" s="13">
        <v>2600</v>
      </c>
      <c r="S6" s="13">
        <v>1500</v>
      </c>
      <c r="T6" s="13">
        <v>1500</v>
      </c>
      <c r="U6" s="193">
        <v>2134</v>
      </c>
      <c r="V6" s="13">
        <v>3000</v>
      </c>
      <c r="W6" s="13">
        <v>2134</v>
      </c>
      <c r="X6" s="13">
        <v>2250</v>
      </c>
      <c r="Y6" s="13" t="s">
        <v>200</v>
      </c>
      <c r="Z6" s="345" t="s">
        <v>200</v>
      </c>
      <c r="AA6" s="332" t="s">
        <v>201</v>
      </c>
    </row>
    <row r="7" spans="1:27" x14ac:dyDescent="0.25">
      <c r="A7" s="343">
        <v>3</v>
      </c>
      <c r="B7" s="344" t="s">
        <v>7</v>
      </c>
      <c r="C7" s="193">
        <v>1350</v>
      </c>
      <c r="D7" s="13">
        <v>4300</v>
      </c>
      <c r="E7" s="13">
        <v>1500</v>
      </c>
      <c r="F7" s="13">
        <v>1600</v>
      </c>
      <c r="G7" s="13" t="s">
        <v>200</v>
      </c>
      <c r="H7" s="345" t="s">
        <v>200</v>
      </c>
      <c r="I7" s="193">
        <v>1600</v>
      </c>
      <c r="J7" s="13">
        <v>4300</v>
      </c>
      <c r="K7" s="13">
        <v>1019</v>
      </c>
      <c r="L7" s="13">
        <v>2500</v>
      </c>
      <c r="M7" s="13" t="s">
        <v>200</v>
      </c>
      <c r="N7" s="345" t="s">
        <v>200</v>
      </c>
      <c r="O7" s="193">
        <v>1640</v>
      </c>
      <c r="P7" s="13">
        <v>4269</v>
      </c>
      <c r="Q7" s="13">
        <v>1350</v>
      </c>
      <c r="R7" s="13">
        <v>1350</v>
      </c>
      <c r="S7" s="13" t="s">
        <v>200</v>
      </c>
      <c r="T7" s="345" t="s">
        <v>200</v>
      </c>
      <c r="U7" s="193">
        <v>2000</v>
      </c>
      <c r="V7" s="13">
        <v>5193</v>
      </c>
      <c r="W7" s="13" t="s">
        <v>200</v>
      </c>
      <c r="X7" s="13" t="s">
        <v>200</v>
      </c>
      <c r="Y7" s="13" t="s">
        <v>200</v>
      </c>
      <c r="Z7" s="345" t="s">
        <v>200</v>
      </c>
      <c r="AA7" s="332" t="s">
        <v>202</v>
      </c>
    </row>
    <row r="8" spans="1:27" x14ac:dyDescent="0.25">
      <c r="A8" s="343">
        <v>4</v>
      </c>
      <c r="B8" s="344" t="s">
        <v>5</v>
      </c>
      <c r="C8" s="193" t="s">
        <v>200</v>
      </c>
      <c r="D8" s="13" t="s">
        <v>200</v>
      </c>
      <c r="E8" s="13" t="s">
        <v>200</v>
      </c>
      <c r="F8" s="13" t="s">
        <v>200</v>
      </c>
      <c r="G8" s="13">
        <v>900</v>
      </c>
      <c r="H8" s="345">
        <v>1400</v>
      </c>
      <c r="I8" s="193">
        <v>1200</v>
      </c>
      <c r="J8" s="13">
        <v>3000</v>
      </c>
      <c r="K8" s="13">
        <v>1000</v>
      </c>
      <c r="L8" s="345">
        <v>1400</v>
      </c>
      <c r="M8" s="13" t="s">
        <v>200</v>
      </c>
      <c r="N8" s="345" t="s">
        <v>200</v>
      </c>
      <c r="O8" s="193">
        <v>1500</v>
      </c>
      <c r="P8" s="13">
        <v>2800</v>
      </c>
      <c r="Q8" s="13">
        <v>1700</v>
      </c>
      <c r="R8" s="345">
        <v>1700</v>
      </c>
      <c r="S8" s="13" t="s">
        <v>200</v>
      </c>
      <c r="T8" s="345" t="s">
        <v>200</v>
      </c>
      <c r="U8" s="193">
        <v>2000</v>
      </c>
      <c r="V8" s="13">
        <v>3750</v>
      </c>
      <c r="W8" s="13" t="s">
        <v>200</v>
      </c>
      <c r="X8" s="13" t="s">
        <v>200</v>
      </c>
      <c r="Y8" s="13" t="s">
        <v>200</v>
      </c>
      <c r="Z8" s="345" t="s">
        <v>200</v>
      </c>
      <c r="AA8" s="332"/>
    </row>
    <row r="9" spans="1:27" x14ac:dyDescent="0.25">
      <c r="A9" s="343">
        <v>5</v>
      </c>
      <c r="B9" s="344" t="s">
        <v>203</v>
      </c>
      <c r="C9" s="193">
        <v>1300</v>
      </c>
      <c r="D9" s="13">
        <v>5000</v>
      </c>
      <c r="E9" s="13">
        <v>1100</v>
      </c>
      <c r="F9" s="13">
        <v>1500</v>
      </c>
      <c r="G9" s="13" t="s">
        <v>200</v>
      </c>
      <c r="H9" s="345" t="s">
        <v>200</v>
      </c>
      <c r="I9" s="193">
        <v>1300</v>
      </c>
      <c r="J9" s="13">
        <v>1800</v>
      </c>
      <c r="K9" s="13" t="s">
        <v>200</v>
      </c>
      <c r="L9" s="13" t="s">
        <v>200</v>
      </c>
      <c r="M9" s="13" t="s">
        <v>200</v>
      </c>
      <c r="N9" s="345" t="s">
        <v>200</v>
      </c>
      <c r="O9" s="193">
        <v>1500</v>
      </c>
      <c r="P9" s="13">
        <v>2000</v>
      </c>
      <c r="Q9" s="13">
        <v>1400</v>
      </c>
      <c r="R9" s="13">
        <v>1800</v>
      </c>
      <c r="S9" s="13" t="s">
        <v>200</v>
      </c>
      <c r="T9" s="345" t="s">
        <v>200</v>
      </c>
      <c r="U9" s="193">
        <v>2100</v>
      </c>
      <c r="V9" s="13">
        <v>2300</v>
      </c>
      <c r="W9" s="13" t="s">
        <v>200</v>
      </c>
      <c r="X9" s="13" t="s">
        <v>200</v>
      </c>
      <c r="Y9" s="13" t="s">
        <v>200</v>
      </c>
      <c r="Z9" s="345" t="s">
        <v>200</v>
      </c>
      <c r="AA9" s="332"/>
    </row>
    <row r="10" spans="1:27" x14ac:dyDescent="0.25">
      <c r="A10" s="343">
        <v>6</v>
      </c>
      <c r="B10" s="344" t="s">
        <v>8</v>
      </c>
      <c r="C10" s="193" t="s">
        <v>200</v>
      </c>
      <c r="D10" s="13" t="s">
        <v>200</v>
      </c>
      <c r="E10" s="13" t="s">
        <v>200</v>
      </c>
      <c r="F10" s="13" t="s">
        <v>200</v>
      </c>
      <c r="G10" s="13">
        <v>1190</v>
      </c>
      <c r="H10" s="345">
        <v>1190</v>
      </c>
      <c r="I10" s="193">
        <v>1520</v>
      </c>
      <c r="J10" s="13">
        <v>2170</v>
      </c>
      <c r="K10" s="13" t="s">
        <v>200</v>
      </c>
      <c r="L10" s="13" t="s">
        <v>200</v>
      </c>
      <c r="M10" s="13">
        <v>1190</v>
      </c>
      <c r="N10" s="345">
        <v>1410</v>
      </c>
      <c r="O10" s="193">
        <v>1710</v>
      </c>
      <c r="P10" s="13">
        <v>3100</v>
      </c>
      <c r="Q10" s="13" t="s">
        <v>200</v>
      </c>
      <c r="R10" s="13" t="s">
        <v>200</v>
      </c>
      <c r="S10" s="13">
        <v>1280</v>
      </c>
      <c r="T10" s="345">
        <v>1540</v>
      </c>
      <c r="U10" s="193">
        <v>2960</v>
      </c>
      <c r="V10" s="13">
        <v>3780</v>
      </c>
      <c r="W10" s="13" t="s">
        <v>200</v>
      </c>
      <c r="X10" s="13" t="s">
        <v>200</v>
      </c>
      <c r="Y10" s="13" t="s">
        <v>200</v>
      </c>
      <c r="Z10" s="345" t="s">
        <v>200</v>
      </c>
      <c r="AA10" s="332"/>
    </row>
    <row r="11" spans="1:27" x14ac:dyDescent="0.25">
      <c r="A11" s="343">
        <v>7</v>
      </c>
      <c r="B11" s="344" t="s">
        <v>14</v>
      </c>
      <c r="C11" s="193">
        <v>1500</v>
      </c>
      <c r="D11" s="13">
        <v>1500</v>
      </c>
      <c r="E11" s="13" t="s">
        <v>200</v>
      </c>
      <c r="F11" s="13" t="s">
        <v>200</v>
      </c>
      <c r="G11" s="13">
        <v>1100</v>
      </c>
      <c r="H11" s="345">
        <v>1100</v>
      </c>
      <c r="I11" s="193">
        <v>2100</v>
      </c>
      <c r="J11" s="13">
        <v>3700</v>
      </c>
      <c r="K11" s="13" t="s">
        <v>200</v>
      </c>
      <c r="L11" s="13" t="s">
        <v>200</v>
      </c>
      <c r="M11" s="13">
        <v>1600</v>
      </c>
      <c r="N11" s="345">
        <v>1600</v>
      </c>
      <c r="O11" s="193">
        <v>2100</v>
      </c>
      <c r="P11" s="13">
        <v>4813</v>
      </c>
      <c r="Q11" s="13" t="s">
        <v>200</v>
      </c>
      <c r="R11" s="13" t="s">
        <v>200</v>
      </c>
      <c r="S11" s="13" t="s">
        <v>200</v>
      </c>
      <c r="T11" s="345" t="s">
        <v>200</v>
      </c>
      <c r="U11" s="193">
        <v>4000</v>
      </c>
      <c r="V11" s="13">
        <v>4500</v>
      </c>
      <c r="W11" s="13">
        <v>4000</v>
      </c>
      <c r="X11" s="13">
        <v>4500</v>
      </c>
      <c r="Y11" s="13" t="s">
        <v>200</v>
      </c>
      <c r="Z11" s="345" t="s">
        <v>200</v>
      </c>
      <c r="AA11" s="332" t="s">
        <v>204</v>
      </c>
    </row>
    <row r="12" spans="1:27" x14ac:dyDescent="0.25">
      <c r="A12" s="343">
        <v>8</v>
      </c>
      <c r="B12" s="344" t="s">
        <v>40</v>
      </c>
      <c r="C12" s="193" t="s">
        <v>200</v>
      </c>
      <c r="D12" s="13" t="s">
        <v>200</v>
      </c>
      <c r="E12" s="13" t="s">
        <v>200</v>
      </c>
      <c r="F12" s="13" t="s">
        <v>200</v>
      </c>
      <c r="G12" s="13" t="s">
        <v>200</v>
      </c>
      <c r="H12" s="345" t="s">
        <v>200</v>
      </c>
      <c r="I12" s="193">
        <v>2220</v>
      </c>
      <c r="J12" s="13">
        <v>5478</v>
      </c>
      <c r="K12" s="13" t="s">
        <v>200</v>
      </c>
      <c r="L12" s="13" t="s">
        <v>200</v>
      </c>
      <c r="M12" s="13" t="s">
        <v>200</v>
      </c>
      <c r="N12" s="345" t="s">
        <v>200</v>
      </c>
      <c r="O12" s="193">
        <v>3045</v>
      </c>
      <c r="P12" s="13">
        <v>3045</v>
      </c>
      <c r="Q12" s="13" t="s">
        <v>200</v>
      </c>
      <c r="R12" s="13" t="s">
        <v>200</v>
      </c>
      <c r="S12" s="13" t="s">
        <v>200</v>
      </c>
      <c r="T12" s="345" t="s">
        <v>200</v>
      </c>
      <c r="U12" s="193">
        <v>4553</v>
      </c>
      <c r="V12" s="13">
        <v>4553</v>
      </c>
      <c r="W12" s="13" t="s">
        <v>200</v>
      </c>
      <c r="X12" s="13" t="s">
        <v>200</v>
      </c>
      <c r="Y12" s="13" t="s">
        <v>200</v>
      </c>
      <c r="Z12" s="345" t="s">
        <v>200</v>
      </c>
      <c r="AA12" s="332"/>
    </row>
    <row r="13" spans="1:27" x14ac:dyDescent="0.25">
      <c r="A13" s="343">
        <v>9</v>
      </c>
      <c r="B13" s="344" t="s">
        <v>205</v>
      </c>
      <c r="C13" s="193">
        <v>2700</v>
      </c>
      <c r="D13" s="13">
        <v>3240</v>
      </c>
      <c r="E13" s="13" t="s">
        <v>200</v>
      </c>
      <c r="F13" s="13" t="s">
        <v>200</v>
      </c>
      <c r="G13" s="346" t="s">
        <v>200</v>
      </c>
      <c r="H13" s="347" t="s">
        <v>200</v>
      </c>
      <c r="I13" s="193">
        <v>2700</v>
      </c>
      <c r="J13" s="13">
        <v>3240</v>
      </c>
      <c r="K13" s="13" t="s">
        <v>200</v>
      </c>
      <c r="L13" s="13" t="s">
        <v>200</v>
      </c>
      <c r="M13" s="13">
        <v>3780</v>
      </c>
      <c r="N13" s="345">
        <v>7896</v>
      </c>
      <c r="O13" s="193">
        <v>2652</v>
      </c>
      <c r="P13" s="13">
        <v>2652</v>
      </c>
      <c r="Q13" s="13" t="s">
        <v>200</v>
      </c>
      <c r="R13" s="13" t="s">
        <v>200</v>
      </c>
      <c r="S13" s="13">
        <v>3720</v>
      </c>
      <c r="T13" s="345">
        <v>3720</v>
      </c>
      <c r="U13" s="193" t="s">
        <v>200</v>
      </c>
      <c r="V13" s="13" t="s">
        <v>200</v>
      </c>
      <c r="W13" s="13" t="s">
        <v>200</v>
      </c>
      <c r="X13" s="13" t="s">
        <v>200</v>
      </c>
      <c r="Y13" s="13" t="s">
        <v>200</v>
      </c>
      <c r="Z13" s="345" t="s">
        <v>200</v>
      </c>
      <c r="AA13" s="332"/>
    </row>
    <row r="14" spans="1:27" x14ac:dyDescent="0.25">
      <c r="A14" s="343">
        <v>10</v>
      </c>
      <c r="B14" s="344" t="s">
        <v>36</v>
      </c>
      <c r="C14" s="193" t="s">
        <v>200</v>
      </c>
      <c r="D14" s="13" t="s">
        <v>200</v>
      </c>
      <c r="E14" s="13" t="s">
        <v>200</v>
      </c>
      <c r="F14" s="13" t="s">
        <v>200</v>
      </c>
      <c r="G14" s="13" t="s">
        <v>200</v>
      </c>
      <c r="H14" s="345" t="s">
        <v>200</v>
      </c>
      <c r="I14" s="193">
        <v>1900</v>
      </c>
      <c r="J14" s="13">
        <v>2400</v>
      </c>
      <c r="K14" s="13" t="s">
        <v>200</v>
      </c>
      <c r="L14" s="13" t="s">
        <v>200</v>
      </c>
      <c r="M14" s="13" t="s">
        <v>200</v>
      </c>
      <c r="N14" s="345" t="s">
        <v>200</v>
      </c>
      <c r="O14" s="193">
        <v>1900</v>
      </c>
      <c r="P14" s="13">
        <v>1900</v>
      </c>
      <c r="Q14" s="13" t="s">
        <v>200</v>
      </c>
      <c r="R14" s="13" t="s">
        <v>200</v>
      </c>
      <c r="S14" s="13" t="s">
        <v>200</v>
      </c>
      <c r="T14" s="345" t="s">
        <v>200</v>
      </c>
      <c r="U14" s="193">
        <v>1920</v>
      </c>
      <c r="V14" s="13">
        <v>1920</v>
      </c>
      <c r="W14" s="13" t="s">
        <v>200</v>
      </c>
      <c r="X14" s="13" t="s">
        <v>200</v>
      </c>
      <c r="Y14" s="13" t="s">
        <v>200</v>
      </c>
      <c r="Z14" s="345" t="s">
        <v>200</v>
      </c>
      <c r="AA14" s="332"/>
    </row>
    <row r="15" spans="1:27" x14ac:dyDescent="0.25">
      <c r="A15" s="343">
        <v>11</v>
      </c>
      <c r="B15" s="344" t="s">
        <v>92</v>
      </c>
      <c r="C15" s="193" t="s">
        <v>200</v>
      </c>
      <c r="D15" s="13" t="s">
        <v>200</v>
      </c>
      <c r="E15" s="13" t="s">
        <v>200</v>
      </c>
      <c r="F15" s="13" t="s">
        <v>200</v>
      </c>
      <c r="G15" s="13" t="s">
        <v>200</v>
      </c>
      <c r="H15" s="345" t="s">
        <v>200</v>
      </c>
      <c r="I15" s="193" t="s">
        <v>200</v>
      </c>
      <c r="J15" s="13" t="s">
        <v>200</v>
      </c>
      <c r="K15" s="13" t="s">
        <v>200</v>
      </c>
      <c r="L15" s="13" t="s">
        <v>200</v>
      </c>
      <c r="M15" s="13" t="s">
        <v>200</v>
      </c>
      <c r="N15" s="345" t="s">
        <v>200</v>
      </c>
      <c r="O15" s="193" t="s">
        <v>200</v>
      </c>
      <c r="P15" s="13" t="s">
        <v>200</v>
      </c>
      <c r="Q15" s="13" t="s">
        <v>200</v>
      </c>
      <c r="R15" s="13" t="s">
        <v>200</v>
      </c>
      <c r="S15" s="13" t="s">
        <v>200</v>
      </c>
      <c r="T15" s="345" t="s">
        <v>200</v>
      </c>
      <c r="U15" s="193" t="s">
        <v>200</v>
      </c>
      <c r="V15" s="13" t="s">
        <v>200</v>
      </c>
      <c r="W15" s="13" t="s">
        <v>200</v>
      </c>
      <c r="X15" s="13" t="s">
        <v>200</v>
      </c>
      <c r="Y15" s="13" t="s">
        <v>200</v>
      </c>
      <c r="Z15" s="345" t="s">
        <v>200</v>
      </c>
      <c r="AA15" s="332"/>
    </row>
    <row r="16" spans="1:27" x14ac:dyDescent="0.25">
      <c r="A16" s="343">
        <v>12</v>
      </c>
      <c r="B16" s="344" t="s">
        <v>206</v>
      </c>
      <c r="C16" s="193" t="s">
        <v>200</v>
      </c>
      <c r="D16" s="13" t="s">
        <v>200</v>
      </c>
      <c r="E16" s="13" t="s">
        <v>200</v>
      </c>
      <c r="F16" s="13" t="s">
        <v>200</v>
      </c>
      <c r="G16" s="13" t="s">
        <v>200</v>
      </c>
      <c r="H16" s="345" t="s">
        <v>200</v>
      </c>
      <c r="I16" s="193" t="s">
        <v>200</v>
      </c>
      <c r="J16" s="13" t="s">
        <v>200</v>
      </c>
      <c r="K16" s="13" t="s">
        <v>200</v>
      </c>
      <c r="L16" s="13" t="s">
        <v>200</v>
      </c>
      <c r="M16" s="13" t="s">
        <v>200</v>
      </c>
      <c r="N16" s="345" t="s">
        <v>200</v>
      </c>
      <c r="O16" s="193" t="s">
        <v>200</v>
      </c>
      <c r="P16" s="13" t="s">
        <v>200</v>
      </c>
      <c r="Q16" s="13" t="s">
        <v>200</v>
      </c>
      <c r="R16" s="13" t="s">
        <v>200</v>
      </c>
      <c r="S16" s="13" t="s">
        <v>200</v>
      </c>
      <c r="T16" s="345" t="s">
        <v>200</v>
      </c>
      <c r="U16" s="193" t="s">
        <v>200</v>
      </c>
      <c r="V16" s="13" t="s">
        <v>200</v>
      </c>
      <c r="W16" s="13" t="s">
        <v>200</v>
      </c>
      <c r="X16" s="13" t="s">
        <v>200</v>
      </c>
      <c r="Y16" s="13" t="s">
        <v>200</v>
      </c>
      <c r="Z16" s="345" t="s">
        <v>200</v>
      </c>
      <c r="AA16" s="332"/>
    </row>
    <row r="17" spans="1:27" x14ac:dyDescent="0.25">
      <c r="A17" s="343">
        <v>13</v>
      </c>
      <c r="B17" s="344" t="s">
        <v>207</v>
      </c>
      <c r="C17" s="193">
        <v>1270</v>
      </c>
      <c r="D17" s="193">
        <v>1270</v>
      </c>
      <c r="E17" s="13" t="s">
        <v>200</v>
      </c>
      <c r="F17" s="13" t="s">
        <v>200</v>
      </c>
      <c r="G17" s="13" t="s">
        <v>200</v>
      </c>
      <c r="H17" s="345" t="s">
        <v>200</v>
      </c>
      <c r="I17" s="193">
        <v>2290</v>
      </c>
      <c r="J17" s="193">
        <v>2440</v>
      </c>
      <c r="K17" s="13">
        <v>455</v>
      </c>
      <c r="L17" s="13">
        <v>2990</v>
      </c>
      <c r="M17" s="13">
        <v>569</v>
      </c>
      <c r="N17" s="345">
        <v>1280</v>
      </c>
      <c r="O17" s="193">
        <v>1070</v>
      </c>
      <c r="P17" s="13">
        <v>1710</v>
      </c>
      <c r="Q17" s="13" t="s">
        <v>200</v>
      </c>
      <c r="R17" s="13" t="s">
        <v>200</v>
      </c>
      <c r="S17" s="13" t="s">
        <v>200</v>
      </c>
      <c r="T17" s="345" t="s">
        <v>200</v>
      </c>
      <c r="U17" s="193">
        <v>1710</v>
      </c>
      <c r="V17" s="13">
        <v>1710</v>
      </c>
      <c r="W17" s="13" t="s">
        <v>200</v>
      </c>
      <c r="X17" s="13" t="s">
        <v>200</v>
      </c>
      <c r="Y17" s="13" t="s">
        <v>200</v>
      </c>
      <c r="Z17" s="345" t="s">
        <v>200</v>
      </c>
      <c r="AA17" s="332"/>
    </row>
    <row r="18" spans="1:27" x14ac:dyDescent="0.25">
      <c r="A18" s="343">
        <v>14</v>
      </c>
      <c r="B18" s="344" t="s">
        <v>38</v>
      </c>
      <c r="C18" s="193">
        <v>1520</v>
      </c>
      <c r="D18" s="13">
        <v>1520</v>
      </c>
      <c r="E18" s="13" t="s">
        <v>200</v>
      </c>
      <c r="F18" s="13" t="s">
        <v>200</v>
      </c>
      <c r="G18" s="13">
        <v>1220</v>
      </c>
      <c r="H18" s="345">
        <v>1220</v>
      </c>
      <c r="I18" s="193">
        <v>1080</v>
      </c>
      <c r="J18" s="13">
        <v>1560</v>
      </c>
      <c r="K18" s="13" t="s">
        <v>200</v>
      </c>
      <c r="L18" s="13" t="s">
        <v>200</v>
      </c>
      <c r="M18" s="13">
        <v>1220</v>
      </c>
      <c r="N18" s="345">
        <v>1450</v>
      </c>
      <c r="O18" s="193">
        <v>1690</v>
      </c>
      <c r="P18" s="13">
        <v>2200</v>
      </c>
      <c r="Q18" s="13" t="s">
        <v>200</v>
      </c>
      <c r="R18" s="13" t="s">
        <v>200</v>
      </c>
      <c r="S18" s="13">
        <v>1140</v>
      </c>
      <c r="T18" s="345">
        <v>1140</v>
      </c>
      <c r="U18" s="193">
        <v>2550</v>
      </c>
      <c r="V18" s="13">
        <v>3250</v>
      </c>
      <c r="W18" s="13" t="s">
        <v>200</v>
      </c>
      <c r="X18" s="13" t="s">
        <v>200</v>
      </c>
      <c r="Y18" s="13" t="s">
        <v>200</v>
      </c>
      <c r="Z18" s="345" t="s">
        <v>200</v>
      </c>
      <c r="AA18" s="332"/>
    </row>
    <row r="19" spans="1:27" x14ac:dyDescent="0.25">
      <c r="A19" s="343">
        <v>15</v>
      </c>
      <c r="B19" s="344" t="s">
        <v>12</v>
      </c>
      <c r="C19" s="193">
        <v>2270</v>
      </c>
      <c r="D19" s="13">
        <v>2270</v>
      </c>
      <c r="E19" s="13" t="s">
        <v>200</v>
      </c>
      <c r="F19" s="13" t="s">
        <v>200</v>
      </c>
      <c r="G19" s="13" t="s">
        <v>200</v>
      </c>
      <c r="H19" s="345" t="s">
        <v>200</v>
      </c>
      <c r="I19" s="193">
        <v>1510</v>
      </c>
      <c r="J19" s="13">
        <v>3000</v>
      </c>
      <c r="K19" s="13" t="s">
        <v>200</v>
      </c>
      <c r="L19" s="13" t="s">
        <v>200</v>
      </c>
      <c r="M19" s="13" t="s">
        <v>200</v>
      </c>
      <c r="N19" s="345" t="s">
        <v>200</v>
      </c>
      <c r="O19" s="193">
        <v>2110</v>
      </c>
      <c r="P19" s="13">
        <v>3870</v>
      </c>
      <c r="Q19" s="13" t="s">
        <v>200</v>
      </c>
      <c r="R19" s="13" t="s">
        <v>200</v>
      </c>
      <c r="S19" s="13" t="s">
        <v>200</v>
      </c>
      <c r="T19" s="345" t="s">
        <v>200</v>
      </c>
      <c r="U19" s="193">
        <v>4550</v>
      </c>
      <c r="V19" s="13">
        <v>4550</v>
      </c>
      <c r="W19" s="13">
        <v>4550</v>
      </c>
      <c r="X19" s="13">
        <v>4550</v>
      </c>
      <c r="Y19" s="13" t="s">
        <v>200</v>
      </c>
      <c r="Z19" s="345" t="s">
        <v>200</v>
      </c>
      <c r="AA19" s="332"/>
    </row>
    <row r="20" spans="1:27" x14ac:dyDescent="0.25">
      <c r="A20" s="348">
        <v>16</v>
      </c>
      <c r="B20" s="349" t="s">
        <v>13</v>
      </c>
      <c r="C20" s="350">
        <v>1558</v>
      </c>
      <c r="D20" s="351">
        <v>1558</v>
      </c>
      <c r="E20" s="351" t="s">
        <v>200</v>
      </c>
      <c r="F20" s="351" t="s">
        <v>200</v>
      </c>
      <c r="G20" s="351" t="s">
        <v>200</v>
      </c>
      <c r="H20" s="352" t="s">
        <v>200</v>
      </c>
      <c r="I20" s="350">
        <v>1558</v>
      </c>
      <c r="J20" s="351">
        <v>1558</v>
      </c>
      <c r="K20" s="351">
        <v>1209</v>
      </c>
      <c r="L20" s="351">
        <v>1209</v>
      </c>
      <c r="M20" s="351" t="s">
        <v>200</v>
      </c>
      <c r="N20" s="352" t="s">
        <v>200</v>
      </c>
      <c r="O20" s="350">
        <v>1924</v>
      </c>
      <c r="P20" s="351">
        <v>1924</v>
      </c>
      <c r="Q20" s="351" t="s">
        <v>200</v>
      </c>
      <c r="R20" s="351" t="s">
        <v>200</v>
      </c>
      <c r="S20" s="351" t="s">
        <v>200</v>
      </c>
      <c r="T20" s="352" t="s">
        <v>200</v>
      </c>
      <c r="U20" s="350">
        <v>3635</v>
      </c>
      <c r="V20" s="351">
        <v>3635</v>
      </c>
      <c r="W20" s="351" t="s">
        <v>200</v>
      </c>
      <c r="X20" s="351" t="s">
        <v>200</v>
      </c>
      <c r="Y20" s="351" t="s">
        <v>200</v>
      </c>
      <c r="Z20" s="352" t="s">
        <v>200</v>
      </c>
      <c r="AA20" s="332"/>
    </row>
    <row r="21" spans="1:27" x14ac:dyDescent="0.25">
      <c r="A21" s="338">
        <v>17</v>
      </c>
      <c r="B21" s="339" t="s">
        <v>208</v>
      </c>
      <c r="C21" s="193" t="s">
        <v>200</v>
      </c>
      <c r="D21" s="13" t="s">
        <v>200</v>
      </c>
      <c r="E21" s="13" t="s">
        <v>200</v>
      </c>
      <c r="F21" s="13" t="s">
        <v>200</v>
      </c>
      <c r="G21" s="13">
        <v>1470</v>
      </c>
      <c r="H21" s="345">
        <v>1670</v>
      </c>
      <c r="I21" s="193">
        <v>1970</v>
      </c>
      <c r="J21" s="13">
        <v>2470</v>
      </c>
      <c r="K21" s="13">
        <v>1977</v>
      </c>
      <c r="L21" s="13">
        <v>2270</v>
      </c>
      <c r="M21" s="13">
        <v>1470</v>
      </c>
      <c r="N21" s="345">
        <v>2170</v>
      </c>
      <c r="O21" s="193">
        <v>2570</v>
      </c>
      <c r="P21" s="13">
        <v>2570</v>
      </c>
      <c r="Q21" s="13">
        <v>2270</v>
      </c>
      <c r="R21" s="13">
        <v>2270</v>
      </c>
      <c r="S21" s="13">
        <v>1870</v>
      </c>
      <c r="T21" s="345">
        <v>2070</v>
      </c>
      <c r="U21" s="193" t="s">
        <v>200</v>
      </c>
      <c r="V21" s="13" t="s">
        <v>200</v>
      </c>
      <c r="W21" s="13">
        <v>2276</v>
      </c>
      <c r="X21" s="13">
        <v>3000</v>
      </c>
      <c r="Y21" s="13" t="s">
        <v>200</v>
      </c>
      <c r="Z21" s="345" t="s">
        <v>200</v>
      </c>
      <c r="AA21" s="332"/>
    </row>
    <row r="22" spans="1:27" x14ac:dyDescent="0.25">
      <c r="A22" s="343">
        <v>18</v>
      </c>
      <c r="B22" s="344" t="s">
        <v>209</v>
      </c>
      <c r="C22" s="193">
        <v>1700</v>
      </c>
      <c r="D22" s="13">
        <v>1700</v>
      </c>
      <c r="E22" s="13">
        <v>1300</v>
      </c>
      <c r="F22" s="13">
        <v>1500</v>
      </c>
      <c r="G22" s="13">
        <v>1200</v>
      </c>
      <c r="H22" s="345">
        <v>1200</v>
      </c>
      <c r="I22" s="193">
        <v>1700</v>
      </c>
      <c r="J22" s="13">
        <v>1700</v>
      </c>
      <c r="K22" s="13">
        <v>1500</v>
      </c>
      <c r="L22" s="13">
        <v>1500</v>
      </c>
      <c r="M22" s="13">
        <v>1400</v>
      </c>
      <c r="N22" s="345">
        <v>1400</v>
      </c>
      <c r="O22" s="193">
        <v>1800</v>
      </c>
      <c r="P22" s="13">
        <v>1800</v>
      </c>
      <c r="Q22" s="13" t="s">
        <v>200</v>
      </c>
      <c r="R22" s="13" t="s">
        <v>200</v>
      </c>
      <c r="S22" s="13" t="s">
        <v>200</v>
      </c>
      <c r="T22" s="345" t="s">
        <v>200</v>
      </c>
      <c r="U22" s="193">
        <v>2000</v>
      </c>
      <c r="V22" s="13">
        <v>2500</v>
      </c>
      <c r="W22" s="13" t="s">
        <v>200</v>
      </c>
      <c r="X22" s="13" t="s">
        <v>200</v>
      </c>
      <c r="Y22" s="13" t="s">
        <v>200</v>
      </c>
      <c r="Z22" s="345" t="s">
        <v>200</v>
      </c>
      <c r="AA22" s="332"/>
    </row>
    <row r="23" spans="1:27" x14ac:dyDescent="0.25">
      <c r="A23" s="343">
        <v>19</v>
      </c>
      <c r="B23" s="344" t="s">
        <v>210</v>
      </c>
      <c r="C23" s="193">
        <v>1320</v>
      </c>
      <c r="D23" s="13">
        <v>1320</v>
      </c>
      <c r="E23" s="13">
        <v>1320</v>
      </c>
      <c r="F23" s="13">
        <v>1320</v>
      </c>
      <c r="G23" s="13" t="s">
        <v>200</v>
      </c>
      <c r="H23" s="345" t="s">
        <v>200</v>
      </c>
      <c r="I23" s="193">
        <v>1680</v>
      </c>
      <c r="J23" s="13">
        <v>2100</v>
      </c>
      <c r="K23" s="13">
        <v>1560</v>
      </c>
      <c r="L23" s="13">
        <v>1850</v>
      </c>
      <c r="M23" s="13" t="s">
        <v>200</v>
      </c>
      <c r="N23" s="345" t="s">
        <v>200</v>
      </c>
      <c r="O23" s="193">
        <v>1990</v>
      </c>
      <c r="P23" s="13">
        <v>2200</v>
      </c>
      <c r="Q23" s="13" t="s">
        <v>200</v>
      </c>
      <c r="R23" s="13" t="s">
        <v>200</v>
      </c>
      <c r="S23" s="13" t="s">
        <v>200</v>
      </c>
      <c r="T23" s="345" t="s">
        <v>200</v>
      </c>
      <c r="U23" s="193" t="s">
        <v>200</v>
      </c>
      <c r="V23" s="13" t="s">
        <v>200</v>
      </c>
      <c r="W23" s="13" t="s">
        <v>200</v>
      </c>
      <c r="X23" s="13" t="s">
        <v>200</v>
      </c>
      <c r="Y23" s="13" t="s">
        <v>200</v>
      </c>
      <c r="Z23" s="345" t="s">
        <v>200</v>
      </c>
      <c r="AA23" s="332"/>
    </row>
    <row r="24" spans="1:27" x14ac:dyDescent="0.25">
      <c r="A24" s="338">
        <v>20</v>
      </c>
      <c r="B24" s="344" t="s">
        <v>211</v>
      </c>
      <c r="C24" s="193">
        <v>2000</v>
      </c>
      <c r="D24" s="13">
        <v>2000</v>
      </c>
      <c r="E24" s="13" t="s">
        <v>200</v>
      </c>
      <c r="F24" s="13" t="s">
        <v>200</v>
      </c>
      <c r="G24" s="13">
        <v>1850</v>
      </c>
      <c r="H24" s="345">
        <v>1850</v>
      </c>
      <c r="I24" s="193">
        <v>2000</v>
      </c>
      <c r="J24" s="13">
        <v>2000</v>
      </c>
      <c r="K24" s="13" t="s">
        <v>200</v>
      </c>
      <c r="L24" s="13" t="s">
        <v>200</v>
      </c>
      <c r="M24" s="13">
        <v>1850</v>
      </c>
      <c r="N24" s="345">
        <v>1850</v>
      </c>
      <c r="O24" s="193">
        <v>2100</v>
      </c>
      <c r="P24" s="13">
        <v>3300</v>
      </c>
      <c r="Q24" s="13" t="s">
        <v>200</v>
      </c>
      <c r="R24" s="13" t="s">
        <v>200</v>
      </c>
      <c r="S24" s="13">
        <v>2100</v>
      </c>
      <c r="T24" s="345">
        <v>3300</v>
      </c>
      <c r="U24" s="193">
        <v>3000</v>
      </c>
      <c r="V24" s="13">
        <v>3000</v>
      </c>
      <c r="W24" s="13" t="s">
        <v>200</v>
      </c>
      <c r="X24" s="13" t="s">
        <v>200</v>
      </c>
      <c r="Y24" s="13" t="s">
        <v>200</v>
      </c>
      <c r="Z24" s="345" t="s">
        <v>200</v>
      </c>
      <c r="AA24" s="332"/>
    </row>
    <row r="25" spans="1:27" x14ac:dyDescent="0.25">
      <c r="A25" s="343">
        <v>21</v>
      </c>
      <c r="B25" s="344" t="s">
        <v>212</v>
      </c>
      <c r="C25" s="193" t="s">
        <v>200</v>
      </c>
      <c r="D25" s="13" t="s">
        <v>200</v>
      </c>
      <c r="E25" s="13" t="s">
        <v>200</v>
      </c>
      <c r="F25" s="13" t="s">
        <v>200</v>
      </c>
      <c r="G25" s="13" t="s">
        <v>200</v>
      </c>
      <c r="H25" s="345" t="s">
        <v>200</v>
      </c>
      <c r="I25" s="193">
        <v>740</v>
      </c>
      <c r="J25" s="13">
        <v>740</v>
      </c>
      <c r="K25" s="13" t="s">
        <v>200</v>
      </c>
      <c r="L25" s="13" t="s">
        <v>200</v>
      </c>
      <c r="M25" s="13" t="s">
        <v>200</v>
      </c>
      <c r="N25" s="345" t="s">
        <v>200</v>
      </c>
      <c r="O25" s="193" t="s">
        <v>200</v>
      </c>
      <c r="P25" s="13" t="s">
        <v>200</v>
      </c>
      <c r="Q25" s="13" t="s">
        <v>200</v>
      </c>
      <c r="R25" s="13" t="s">
        <v>200</v>
      </c>
      <c r="S25" s="13" t="s">
        <v>200</v>
      </c>
      <c r="T25" s="345" t="s">
        <v>200</v>
      </c>
      <c r="U25" s="193" t="s">
        <v>200</v>
      </c>
      <c r="V25" s="13" t="s">
        <v>200</v>
      </c>
      <c r="W25" s="13" t="s">
        <v>200</v>
      </c>
      <c r="X25" s="13" t="s">
        <v>200</v>
      </c>
      <c r="Y25" s="13" t="s">
        <v>200</v>
      </c>
      <c r="Z25" s="345" t="s">
        <v>200</v>
      </c>
      <c r="AA25" s="332"/>
    </row>
    <row r="26" spans="1:27" x14ac:dyDescent="0.25">
      <c r="A26" s="343">
        <v>22</v>
      </c>
      <c r="B26" s="344" t="s">
        <v>213</v>
      </c>
      <c r="C26" s="193" t="s">
        <v>200</v>
      </c>
      <c r="D26" s="13" t="s">
        <v>200</v>
      </c>
      <c r="E26" s="13" t="s">
        <v>200</v>
      </c>
      <c r="F26" s="13" t="s">
        <v>200</v>
      </c>
      <c r="G26" s="13" t="s">
        <v>200</v>
      </c>
      <c r="H26" s="345" t="s">
        <v>200</v>
      </c>
      <c r="I26" s="193">
        <v>1300</v>
      </c>
      <c r="J26" s="13">
        <v>2000</v>
      </c>
      <c r="K26" s="13">
        <v>1300</v>
      </c>
      <c r="L26" s="13">
        <v>1350</v>
      </c>
      <c r="M26" s="13" t="s">
        <v>200</v>
      </c>
      <c r="N26" s="345" t="s">
        <v>200</v>
      </c>
      <c r="O26" s="193">
        <v>1300</v>
      </c>
      <c r="P26" s="13">
        <v>2500</v>
      </c>
      <c r="Q26" s="13">
        <v>1300</v>
      </c>
      <c r="R26" s="13">
        <v>1550</v>
      </c>
      <c r="S26" s="13" t="s">
        <v>200</v>
      </c>
      <c r="T26" s="345" t="s">
        <v>200</v>
      </c>
      <c r="U26" s="193" t="s">
        <v>200</v>
      </c>
      <c r="V26" s="13" t="s">
        <v>200</v>
      </c>
      <c r="W26" s="13" t="s">
        <v>200</v>
      </c>
      <c r="X26" s="13" t="s">
        <v>200</v>
      </c>
      <c r="Y26" s="13" t="s">
        <v>200</v>
      </c>
      <c r="Z26" s="345" t="s">
        <v>200</v>
      </c>
      <c r="AA26" s="332"/>
    </row>
    <row r="27" spans="1:27" x14ac:dyDescent="0.25">
      <c r="A27" s="338">
        <v>23</v>
      </c>
      <c r="B27" s="344" t="s">
        <v>214</v>
      </c>
      <c r="C27" s="193" t="s">
        <v>200</v>
      </c>
      <c r="D27" s="13" t="s">
        <v>200</v>
      </c>
      <c r="E27" s="13" t="s">
        <v>200</v>
      </c>
      <c r="F27" s="13" t="s">
        <v>200</v>
      </c>
      <c r="G27" s="13" t="s">
        <v>200</v>
      </c>
      <c r="H27" s="345" t="s">
        <v>200</v>
      </c>
      <c r="I27" s="193">
        <v>1560</v>
      </c>
      <c r="J27" s="13">
        <v>7770</v>
      </c>
      <c r="K27" s="13">
        <v>1200</v>
      </c>
      <c r="L27" s="13">
        <v>2600</v>
      </c>
      <c r="M27" s="13" t="s">
        <v>200</v>
      </c>
      <c r="N27" s="345" t="s">
        <v>200</v>
      </c>
      <c r="O27" s="193">
        <v>1750</v>
      </c>
      <c r="P27" s="13">
        <v>1950</v>
      </c>
      <c r="Q27" s="13">
        <v>1750</v>
      </c>
      <c r="R27" s="13">
        <v>1950</v>
      </c>
      <c r="S27" s="13" t="s">
        <v>200</v>
      </c>
      <c r="T27" s="345" t="s">
        <v>200</v>
      </c>
      <c r="U27" s="193" t="s">
        <v>200</v>
      </c>
      <c r="V27" s="13" t="s">
        <v>200</v>
      </c>
      <c r="W27" s="13" t="s">
        <v>200</v>
      </c>
      <c r="X27" s="13" t="s">
        <v>200</v>
      </c>
      <c r="Y27" s="13" t="s">
        <v>200</v>
      </c>
      <c r="Z27" s="345" t="s">
        <v>200</v>
      </c>
      <c r="AA27" s="332"/>
    </row>
    <row r="28" spans="1:27" x14ac:dyDescent="0.25">
      <c r="A28" s="343">
        <v>24</v>
      </c>
      <c r="B28" s="344" t="s">
        <v>215</v>
      </c>
      <c r="C28" s="193" t="s">
        <v>200</v>
      </c>
      <c r="D28" s="13" t="s">
        <v>200</v>
      </c>
      <c r="E28" s="13" t="s">
        <v>200</v>
      </c>
      <c r="F28" s="13" t="s">
        <v>200</v>
      </c>
      <c r="G28" s="13" t="s">
        <v>200</v>
      </c>
      <c r="H28" s="345" t="s">
        <v>200</v>
      </c>
      <c r="I28" s="193" t="s">
        <v>200</v>
      </c>
      <c r="J28" s="13" t="s">
        <v>200</v>
      </c>
      <c r="K28" s="13">
        <v>850</v>
      </c>
      <c r="L28" s="13">
        <v>850</v>
      </c>
      <c r="M28" s="13" t="s">
        <v>200</v>
      </c>
      <c r="N28" s="345" t="s">
        <v>200</v>
      </c>
      <c r="O28" s="193" t="s">
        <v>200</v>
      </c>
      <c r="P28" s="13" t="s">
        <v>200</v>
      </c>
      <c r="Q28" s="13">
        <v>900</v>
      </c>
      <c r="R28" s="13">
        <v>900</v>
      </c>
      <c r="S28" s="13" t="s">
        <v>200</v>
      </c>
      <c r="T28" s="345" t="s">
        <v>200</v>
      </c>
      <c r="U28" s="193" t="s">
        <v>200</v>
      </c>
      <c r="V28" s="13" t="s">
        <v>200</v>
      </c>
      <c r="W28" s="13" t="s">
        <v>200</v>
      </c>
      <c r="X28" s="13" t="s">
        <v>200</v>
      </c>
      <c r="Y28" s="13" t="s">
        <v>200</v>
      </c>
      <c r="Z28" s="345" t="s">
        <v>200</v>
      </c>
      <c r="AA28" s="332"/>
    </row>
    <row r="29" spans="1:27" x14ac:dyDescent="0.25">
      <c r="A29" s="343">
        <v>25</v>
      </c>
      <c r="B29" s="344" t="s">
        <v>216</v>
      </c>
      <c r="C29" s="193" t="s">
        <v>200</v>
      </c>
      <c r="D29" s="13" t="s">
        <v>200</v>
      </c>
      <c r="E29" s="13" t="s">
        <v>200</v>
      </c>
      <c r="F29" s="13" t="s">
        <v>200</v>
      </c>
      <c r="G29" s="13" t="s">
        <v>200</v>
      </c>
      <c r="H29" s="345" t="s">
        <v>200</v>
      </c>
      <c r="I29" s="193">
        <v>4150</v>
      </c>
      <c r="J29" s="13">
        <v>4150</v>
      </c>
      <c r="K29" s="13" t="s">
        <v>200</v>
      </c>
      <c r="L29" s="13" t="s">
        <v>200</v>
      </c>
      <c r="M29" s="13" t="s">
        <v>200</v>
      </c>
      <c r="N29" s="345" t="s">
        <v>200</v>
      </c>
      <c r="O29" s="193" t="s">
        <v>200</v>
      </c>
      <c r="P29" s="13" t="s">
        <v>200</v>
      </c>
      <c r="Q29" s="13">
        <v>16500</v>
      </c>
      <c r="R29" s="13">
        <v>17500</v>
      </c>
      <c r="S29" s="13" t="s">
        <v>200</v>
      </c>
      <c r="T29" s="345" t="s">
        <v>200</v>
      </c>
      <c r="U29" s="193" t="s">
        <v>200</v>
      </c>
      <c r="V29" s="13" t="s">
        <v>200</v>
      </c>
      <c r="W29" s="13" t="s">
        <v>200</v>
      </c>
      <c r="X29" s="13" t="s">
        <v>200</v>
      </c>
      <c r="Y29" s="13" t="s">
        <v>200</v>
      </c>
      <c r="Z29" s="345" t="s">
        <v>200</v>
      </c>
      <c r="AA29" s="332"/>
    </row>
    <row r="30" spans="1:27" x14ac:dyDescent="0.25">
      <c r="A30" s="338">
        <v>26</v>
      </c>
      <c r="B30" s="344" t="s">
        <v>217</v>
      </c>
      <c r="C30" s="193" t="s">
        <v>200</v>
      </c>
      <c r="D30" s="13" t="s">
        <v>200</v>
      </c>
      <c r="E30" s="13" t="s">
        <v>200</v>
      </c>
      <c r="F30" s="13" t="s">
        <v>200</v>
      </c>
      <c r="G30" s="13" t="s">
        <v>200</v>
      </c>
      <c r="H30" s="345" t="s">
        <v>200</v>
      </c>
      <c r="I30" s="193">
        <v>3500</v>
      </c>
      <c r="J30" s="13">
        <v>3500</v>
      </c>
      <c r="K30" s="13" t="s">
        <v>200</v>
      </c>
      <c r="L30" s="13" t="s">
        <v>200</v>
      </c>
      <c r="M30" s="13" t="s">
        <v>200</v>
      </c>
      <c r="N30" s="345" t="s">
        <v>200</v>
      </c>
      <c r="O30" s="193">
        <v>5500</v>
      </c>
      <c r="P30" s="13">
        <v>6500</v>
      </c>
      <c r="Q30" s="13">
        <v>5550</v>
      </c>
      <c r="R30" s="13">
        <v>5500</v>
      </c>
      <c r="S30" s="13" t="s">
        <v>200</v>
      </c>
      <c r="T30" s="345" t="s">
        <v>200</v>
      </c>
      <c r="U30" s="193" t="s">
        <v>200</v>
      </c>
      <c r="V30" s="13" t="s">
        <v>200</v>
      </c>
      <c r="W30" s="13" t="s">
        <v>200</v>
      </c>
      <c r="X30" s="13" t="s">
        <v>200</v>
      </c>
      <c r="Y30" s="13" t="s">
        <v>200</v>
      </c>
      <c r="Z30" s="345" t="s">
        <v>200</v>
      </c>
      <c r="AA30" s="332"/>
    </row>
    <row r="31" spans="1:27" x14ac:dyDescent="0.25">
      <c r="A31" s="343">
        <v>27</v>
      </c>
      <c r="B31" s="344" t="s">
        <v>218</v>
      </c>
      <c r="C31" s="193" t="s">
        <v>200</v>
      </c>
      <c r="D31" s="13" t="s">
        <v>200</v>
      </c>
      <c r="E31" s="13" t="s">
        <v>200</v>
      </c>
      <c r="F31" s="13" t="s">
        <v>200</v>
      </c>
      <c r="G31" s="13" t="s">
        <v>200</v>
      </c>
      <c r="H31" s="345" t="s">
        <v>200</v>
      </c>
      <c r="I31" s="193">
        <v>2250</v>
      </c>
      <c r="J31" s="13">
        <v>4800</v>
      </c>
      <c r="K31" s="13">
        <v>2000</v>
      </c>
      <c r="L31" s="13">
        <v>2400</v>
      </c>
      <c r="M31" s="13">
        <v>1700</v>
      </c>
      <c r="N31" s="345">
        <v>2890</v>
      </c>
      <c r="O31" s="193">
        <v>2400</v>
      </c>
      <c r="P31" s="13">
        <v>4960</v>
      </c>
      <c r="Q31" s="13" t="s">
        <v>200</v>
      </c>
      <c r="R31" s="13" t="s">
        <v>200</v>
      </c>
      <c r="S31" s="13">
        <v>1850</v>
      </c>
      <c r="T31" s="345">
        <v>2800</v>
      </c>
      <c r="U31" s="193">
        <v>4000</v>
      </c>
      <c r="V31" s="13">
        <v>4000</v>
      </c>
      <c r="W31" s="13" t="s">
        <v>200</v>
      </c>
      <c r="X31" s="13" t="s">
        <v>200</v>
      </c>
      <c r="Y31" s="13" t="s">
        <v>200</v>
      </c>
      <c r="Z31" s="345" t="s">
        <v>200</v>
      </c>
      <c r="AA31" s="332"/>
    </row>
    <row r="32" spans="1:27" x14ac:dyDescent="0.25">
      <c r="A32" s="343">
        <v>28</v>
      </c>
      <c r="B32" s="344" t="s">
        <v>219</v>
      </c>
      <c r="C32" s="193" t="s">
        <v>200</v>
      </c>
      <c r="D32" s="13" t="s">
        <v>200</v>
      </c>
      <c r="E32" s="13" t="s">
        <v>200</v>
      </c>
      <c r="F32" s="13" t="s">
        <v>200</v>
      </c>
      <c r="G32" s="13" t="s">
        <v>200</v>
      </c>
      <c r="H32" s="345" t="s">
        <v>200</v>
      </c>
      <c r="I32" s="193" t="s">
        <v>200</v>
      </c>
      <c r="J32" s="13" t="s">
        <v>200</v>
      </c>
      <c r="K32" s="13" t="s">
        <v>200</v>
      </c>
      <c r="L32" s="13" t="s">
        <v>200</v>
      </c>
      <c r="M32" s="13" t="s">
        <v>200</v>
      </c>
      <c r="N32" s="345" t="s">
        <v>200</v>
      </c>
      <c r="O32" s="193" t="s">
        <v>200</v>
      </c>
      <c r="P32" s="13" t="s">
        <v>200</v>
      </c>
      <c r="Q32" s="13" t="s">
        <v>200</v>
      </c>
      <c r="R32" s="13" t="s">
        <v>200</v>
      </c>
      <c r="S32" s="13" t="s">
        <v>200</v>
      </c>
      <c r="T32" s="345" t="s">
        <v>200</v>
      </c>
      <c r="U32" s="193" t="s">
        <v>200</v>
      </c>
      <c r="V32" s="13" t="s">
        <v>200</v>
      </c>
      <c r="W32" s="13" t="s">
        <v>200</v>
      </c>
      <c r="X32" s="13" t="s">
        <v>200</v>
      </c>
      <c r="Y32" s="13" t="s">
        <v>200</v>
      </c>
      <c r="Z32" s="345" t="s">
        <v>200</v>
      </c>
      <c r="AA32" s="332"/>
    </row>
    <row r="33" spans="1:27" x14ac:dyDescent="0.25">
      <c r="A33" s="338">
        <v>29</v>
      </c>
      <c r="B33" s="349" t="s">
        <v>220</v>
      </c>
      <c r="C33" s="350" t="s">
        <v>200</v>
      </c>
      <c r="D33" s="351" t="s">
        <v>200</v>
      </c>
      <c r="E33" s="351" t="s">
        <v>200</v>
      </c>
      <c r="F33" s="351" t="s">
        <v>200</v>
      </c>
      <c r="G33" s="351" t="s">
        <v>200</v>
      </c>
      <c r="H33" s="352" t="s">
        <v>200</v>
      </c>
      <c r="I33" s="350">
        <v>1800</v>
      </c>
      <c r="J33" s="351">
        <v>3400</v>
      </c>
      <c r="K33" s="351">
        <v>1350</v>
      </c>
      <c r="L33" s="351">
        <v>3600</v>
      </c>
      <c r="M33" s="351">
        <v>1300</v>
      </c>
      <c r="N33" s="352">
        <v>1300</v>
      </c>
      <c r="O33" s="350">
        <v>2000</v>
      </c>
      <c r="P33" s="351">
        <v>4200</v>
      </c>
      <c r="Q33" s="351">
        <v>1600</v>
      </c>
      <c r="R33" s="351">
        <v>3400</v>
      </c>
      <c r="S33" s="351">
        <v>1700</v>
      </c>
      <c r="T33" s="352">
        <v>1700</v>
      </c>
      <c r="U33" s="350">
        <v>4000</v>
      </c>
      <c r="V33" s="351">
        <v>4000</v>
      </c>
      <c r="W33" s="351" t="s">
        <v>200</v>
      </c>
      <c r="X33" s="351" t="s">
        <v>200</v>
      </c>
      <c r="Y33" s="351">
        <v>3000</v>
      </c>
      <c r="Z33" s="352">
        <v>3000</v>
      </c>
      <c r="AA33" s="332"/>
    </row>
    <row r="34" spans="1:27" x14ac:dyDescent="0.25">
      <c r="A34" s="353" t="s">
        <v>221</v>
      </c>
      <c r="B34" s="354"/>
      <c r="C34" s="332"/>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row>
    <row r="35" spans="1:27" x14ac:dyDescent="0.25">
      <c r="A35" s="355" t="s">
        <v>222</v>
      </c>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c r="Z35" s="330"/>
      <c r="AA35" s="330"/>
    </row>
    <row r="36" spans="1:27" x14ac:dyDescent="0.25">
      <c r="A36" s="355" t="s">
        <v>223</v>
      </c>
    </row>
    <row r="37" spans="1:27" ht="12" customHeight="1" x14ac:dyDescent="0.25">
      <c r="A37" s="353" t="s">
        <v>224</v>
      </c>
    </row>
  </sheetData>
  <mergeCells count="14">
    <mergeCell ref="O3:P3"/>
    <mergeCell ref="Q3:T3"/>
    <mergeCell ref="U3:V3"/>
    <mergeCell ref="W3:Z3"/>
    <mergeCell ref="A2:A4"/>
    <mergeCell ref="B2:B4"/>
    <mergeCell ref="C2:H2"/>
    <mergeCell ref="I2:N2"/>
    <mergeCell ref="O2:T2"/>
    <mergeCell ref="U2:Z2"/>
    <mergeCell ref="C3:D3"/>
    <mergeCell ref="E3:H3"/>
    <mergeCell ref="I3:J3"/>
    <mergeCell ref="K3:N3"/>
  </mergeCells>
  <conditionalFormatting sqref="C5:Z6 O7:Z7 C7:L8 N8:R8 U8:Z8 C9:Z33">
    <cfRule type="containsText" dxfId="3" priority="4" operator="containsText" text="..">
      <formula>NOT(ISERROR(SEARCH("..",C5)))</formula>
    </cfRule>
  </conditionalFormatting>
  <conditionalFormatting sqref="M7:N7">
    <cfRule type="containsText" dxfId="2" priority="3" operator="containsText" text="..">
      <formula>NOT(ISERROR(SEARCH("..",M7)))</formula>
    </cfRule>
  </conditionalFormatting>
  <conditionalFormatting sqref="S8:T8">
    <cfRule type="containsText" dxfId="1" priority="2" operator="containsText" text="..">
      <formula>NOT(ISERROR(SEARCH("..",S8)))</formula>
    </cfRule>
  </conditionalFormatting>
  <conditionalFormatting sqref="M8">
    <cfRule type="containsText" dxfId="0" priority="1" operator="containsText" text="..">
      <formula>NOT(ISERROR(SEARCH("..",M8)))</formula>
    </cfRule>
  </conditionalFormatting>
  <pageMargins left="0.70866141732283472" right="0.70866141732283472" top="0.74803149606299213" bottom="0.74803149606299213" header="0.31496062992125984" footer="0.31496062992125984"/>
  <pageSetup paperSize="9" scale="69" firstPageNumber="8" fitToHeight="0" orientation="landscape" useFirstPageNumber="1" r:id="rId1"/>
  <headerFooter>
    <oddHeader>&amp;LAugstākās izglītības finansējums</oddHeader>
    <oddFooter>&amp;C&amp;P</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pageSetUpPr fitToPage="1"/>
  </sheetPr>
  <dimension ref="A1:K34"/>
  <sheetViews>
    <sheetView zoomScaleNormal="100" workbookViewId="0">
      <selection activeCell="N8" sqref="N8"/>
    </sheetView>
  </sheetViews>
  <sheetFormatPr defaultColWidth="9.140625" defaultRowHeight="15" x14ac:dyDescent="0.25"/>
  <cols>
    <col min="1" max="1" width="4.5703125" style="331" customWidth="1"/>
    <col min="2" max="2" width="7.7109375" style="331" customWidth="1"/>
    <col min="3" max="4" width="6" style="331" customWidth="1"/>
    <col min="5" max="8" width="6.140625" style="331" customWidth="1"/>
    <col min="9" max="9" width="6.85546875" style="331" customWidth="1"/>
    <col min="10" max="16384" width="9.140625" style="331"/>
  </cols>
  <sheetData>
    <row r="1" spans="1:11" ht="20.25" customHeight="1" x14ac:dyDescent="0.25">
      <c r="A1" s="2" t="s">
        <v>242</v>
      </c>
      <c r="B1" s="330"/>
      <c r="C1" s="330"/>
      <c r="D1" s="330"/>
      <c r="E1" s="330"/>
      <c r="F1" s="330"/>
      <c r="G1" s="330"/>
      <c r="H1" s="330"/>
    </row>
    <row r="2" spans="1:11" ht="30" customHeight="1" x14ac:dyDescent="0.25">
      <c r="A2" s="664" t="s">
        <v>0</v>
      </c>
      <c r="B2" s="667" t="s">
        <v>41</v>
      </c>
      <c r="C2" s="682" t="s">
        <v>137</v>
      </c>
      <c r="D2" s="683"/>
      <c r="E2" s="683"/>
      <c r="F2" s="683"/>
      <c r="G2" s="683"/>
      <c r="H2" s="684"/>
    </row>
    <row r="3" spans="1:11" ht="15" customHeight="1" x14ac:dyDescent="0.25">
      <c r="A3" s="665"/>
      <c r="B3" s="668"/>
      <c r="C3" s="661" t="s">
        <v>192</v>
      </c>
      <c r="D3" s="662"/>
      <c r="E3" s="661" t="s">
        <v>193</v>
      </c>
      <c r="F3" s="663"/>
      <c r="G3" s="663"/>
      <c r="H3" s="662"/>
      <c r="I3" s="43"/>
    </row>
    <row r="4" spans="1:11" ht="26.25" x14ac:dyDescent="0.25">
      <c r="A4" s="666"/>
      <c r="B4" s="669"/>
      <c r="C4" s="333" t="s">
        <v>194</v>
      </c>
      <c r="D4" s="334" t="s">
        <v>195</v>
      </c>
      <c r="E4" s="333" t="s">
        <v>196</v>
      </c>
      <c r="F4" s="335" t="s">
        <v>197</v>
      </c>
      <c r="G4" s="335" t="s">
        <v>198</v>
      </c>
      <c r="H4" s="336" t="s">
        <v>199</v>
      </c>
      <c r="I4" s="43"/>
    </row>
    <row r="5" spans="1:11" x14ac:dyDescent="0.25">
      <c r="A5" s="338">
        <v>30</v>
      </c>
      <c r="B5" s="339" t="s">
        <v>37</v>
      </c>
      <c r="C5" s="193" t="s">
        <v>200</v>
      </c>
      <c r="D5" s="13" t="s">
        <v>200</v>
      </c>
      <c r="E5" s="13" t="s">
        <v>200</v>
      </c>
      <c r="F5" s="13" t="s">
        <v>200</v>
      </c>
      <c r="G5" s="341" t="s">
        <v>200</v>
      </c>
      <c r="H5" s="342" t="s">
        <v>200</v>
      </c>
      <c r="I5" s="43"/>
    </row>
    <row r="6" spans="1:11" x14ac:dyDescent="0.25">
      <c r="A6" s="343">
        <v>31</v>
      </c>
      <c r="B6" s="344" t="s">
        <v>29</v>
      </c>
      <c r="C6" s="193">
        <v>1200</v>
      </c>
      <c r="D6" s="13">
        <v>1200</v>
      </c>
      <c r="E6" s="13" t="s">
        <v>200</v>
      </c>
      <c r="F6" s="13" t="s">
        <v>200</v>
      </c>
      <c r="G6" s="13" t="s">
        <v>200</v>
      </c>
      <c r="H6" s="345" t="s">
        <v>200</v>
      </c>
      <c r="I6" s="43"/>
    </row>
    <row r="7" spans="1:11" x14ac:dyDescent="0.25">
      <c r="A7" s="343">
        <v>32</v>
      </c>
      <c r="B7" s="344" t="s">
        <v>225</v>
      </c>
      <c r="C7" s="193">
        <v>800</v>
      </c>
      <c r="D7" s="13">
        <v>900</v>
      </c>
      <c r="E7" s="13">
        <v>800</v>
      </c>
      <c r="F7" s="13">
        <v>900</v>
      </c>
      <c r="G7" s="13" t="s">
        <v>200</v>
      </c>
      <c r="H7" s="345" t="s">
        <v>200</v>
      </c>
      <c r="I7" s="43"/>
    </row>
    <row r="8" spans="1:11" x14ac:dyDescent="0.25">
      <c r="A8" s="343">
        <v>33</v>
      </c>
      <c r="B8" s="344" t="s">
        <v>24</v>
      </c>
      <c r="C8" s="193">
        <v>1500</v>
      </c>
      <c r="D8" s="13">
        <v>1880</v>
      </c>
      <c r="E8" s="13" t="s">
        <v>200</v>
      </c>
      <c r="F8" s="13" t="s">
        <v>200</v>
      </c>
      <c r="G8" s="13">
        <v>1400</v>
      </c>
      <c r="H8" s="345">
        <v>1450</v>
      </c>
      <c r="I8" s="43"/>
      <c r="J8" s="43"/>
      <c r="K8" s="43"/>
    </row>
    <row r="9" spans="1:11" x14ac:dyDescent="0.25">
      <c r="A9" s="343">
        <v>34</v>
      </c>
      <c r="B9" s="344" t="s">
        <v>182</v>
      </c>
      <c r="C9" s="193">
        <v>1400</v>
      </c>
      <c r="D9" s="13">
        <v>1400</v>
      </c>
      <c r="E9" s="13">
        <v>1400</v>
      </c>
      <c r="F9" s="13">
        <v>1400</v>
      </c>
      <c r="G9" s="13" t="s">
        <v>200</v>
      </c>
      <c r="H9" s="345" t="s">
        <v>200</v>
      </c>
      <c r="I9" s="43"/>
    </row>
    <row r="10" spans="1:11" x14ac:dyDescent="0.25">
      <c r="A10" s="343">
        <v>35</v>
      </c>
      <c r="B10" s="344" t="s">
        <v>31</v>
      </c>
      <c r="C10" s="193">
        <v>700</v>
      </c>
      <c r="D10" s="13">
        <v>700</v>
      </c>
      <c r="E10" s="13" t="s">
        <v>200</v>
      </c>
      <c r="F10" s="13" t="s">
        <v>200</v>
      </c>
      <c r="G10" s="13" t="s">
        <v>200</v>
      </c>
      <c r="H10" s="345" t="s">
        <v>200</v>
      </c>
      <c r="I10" s="43"/>
    </row>
    <row r="11" spans="1:11" x14ac:dyDescent="0.25">
      <c r="A11" s="343">
        <v>36</v>
      </c>
      <c r="B11" s="344" t="s">
        <v>260</v>
      </c>
      <c r="C11" s="193">
        <v>1200</v>
      </c>
      <c r="D11" s="13">
        <v>2000</v>
      </c>
      <c r="E11" s="13" t="s">
        <v>200</v>
      </c>
      <c r="F11" s="13" t="s">
        <v>200</v>
      </c>
      <c r="G11" s="13" t="s">
        <v>200</v>
      </c>
      <c r="H11" s="345" t="s">
        <v>200</v>
      </c>
      <c r="I11" s="43"/>
    </row>
    <row r="12" spans="1:11" x14ac:dyDescent="0.25">
      <c r="A12" s="343">
        <v>37</v>
      </c>
      <c r="B12" s="344" t="s">
        <v>226</v>
      </c>
      <c r="C12" s="193">
        <v>996</v>
      </c>
      <c r="D12" s="13">
        <v>996</v>
      </c>
      <c r="E12" s="13">
        <v>640</v>
      </c>
      <c r="F12" s="13">
        <v>570</v>
      </c>
      <c r="G12" s="13" t="s">
        <v>200</v>
      </c>
      <c r="H12" s="345" t="s">
        <v>200</v>
      </c>
      <c r="I12" s="43"/>
    </row>
    <row r="13" spans="1:11" x14ac:dyDescent="0.25">
      <c r="A13" s="343">
        <v>38</v>
      </c>
      <c r="B13" s="344" t="s">
        <v>227</v>
      </c>
      <c r="C13" s="193" t="s">
        <v>200</v>
      </c>
      <c r="D13" s="13" t="s">
        <v>200</v>
      </c>
      <c r="E13" s="13" t="s">
        <v>200</v>
      </c>
      <c r="F13" s="13" t="s">
        <v>200</v>
      </c>
      <c r="G13" s="13" t="s">
        <v>200</v>
      </c>
      <c r="H13" s="345" t="s">
        <v>200</v>
      </c>
      <c r="I13" s="43"/>
    </row>
    <row r="14" spans="1:11" x14ac:dyDescent="0.25">
      <c r="A14" s="343">
        <v>39</v>
      </c>
      <c r="B14" s="344" t="s">
        <v>33</v>
      </c>
      <c r="C14" s="193">
        <v>1200</v>
      </c>
      <c r="D14" s="13">
        <v>1200</v>
      </c>
      <c r="E14" s="13" t="s">
        <v>200</v>
      </c>
      <c r="F14" s="13" t="s">
        <v>200</v>
      </c>
      <c r="G14" s="13" t="s">
        <v>200</v>
      </c>
      <c r="H14" s="345" t="s">
        <v>200</v>
      </c>
      <c r="I14" s="43"/>
    </row>
    <row r="15" spans="1:11" x14ac:dyDescent="0.25">
      <c r="A15" s="343">
        <v>40</v>
      </c>
      <c r="B15" s="344" t="s">
        <v>21</v>
      </c>
      <c r="C15" s="193">
        <v>1600</v>
      </c>
      <c r="D15" s="13">
        <v>1600</v>
      </c>
      <c r="E15" s="13" t="s">
        <v>200</v>
      </c>
      <c r="F15" s="13" t="s">
        <v>200</v>
      </c>
      <c r="G15" s="13" t="s">
        <v>200</v>
      </c>
      <c r="H15" s="345" t="s">
        <v>200</v>
      </c>
      <c r="I15" s="43"/>
      <c r="J15" s="43"/>
    </row>
    <row r="16" spans="1:11" x14ac:dyDescent="0.25">
      <c r="A16" s="343">
        <v>41</v>
      </c>
      <c r="B16" s="344" t="s">
        <v>32</v>
      </c>
      <c r="C16" s="193">
        <v>1200</v>
      </c>
      <c r="D16" s="13">
        <v>1400</v>
      </c>
      <c r="E16" s="13" t="s">
        <v>200</v>
      </c>
      <c r="F16" s="13" t="s">
        <v>200</v>
      </c>
      <c r="G16" s="13" t="s">
        <v>200</v>
      </c>
      <c r="H16" s="345" t="s">
        <v>200</v>
      </c>
      <c r="I16" s="43"/>
    </row>
    <row r="17" spans="1:9" x14ac:dyDescent="0.25">
      <c r="A17" s="343">
        <v>42</v>
      </c>
      <c r="B17" s="344" t="s">
        <v>22</v>
      </c>
      <c r="C17" s="193">
        <v>930</v>
      </c>
      <c r="D17" s="13">
        <v>1070</v>
      </c>
      <c r="E17" s="13">
        <v>880</v>
      </c>
      <c r="F17" s="13">
        <v>1020</v>
      </c>
      <c r="G17" s="13" t="s">
        <v>200</v>
      </c>
      <c r="H17" s="345" t="s">
        <v>200</v>
      </c>
      <c r="I17" s="43"/>
    </row>
    <row r="18" spans="1:9" x14ac:dyDescent="0.25">
      <c r="A18" s="343">
        <v>43</v>
      </c>
      <c r="B18" s="344" t="s">
        <v>27</v>
      </c>
      <c r="C18" s="193">
        <v>2137</v>
      </c>
      <c r="D18" s="13">
        <v>2376</v>
      </c>
      <c r="E18" s="13">
        <v>1656</v>
      </c>
      <c r="F18" s="13">
        <v>1731</v>
      </c>
      <c r="G18" s="13" t="s">
        <v>200</v>
      </c>
      <c r="H18" s="345" t="s">
        <v>200</v>
      </c>
      <c r="I18" s="43"/>
    </row>
    <row r="19" spans="1:9" x14ac:dyDescent="0.25">
      <c r="A19" s="343">
        <v>44</v>
      </c>
      <c r="B19" s="344" t="s">
        <v>25</v>
      </c>
      <c r="C19" s="193" t="s">
        <v>200</v>
      </c>
      <c r="D19" s="13" t="s">
        <v>200</v>
      </c>
      <c r="E19" s="13" t="s">
        <v>200</v>
      </c>
      <c r="F19" s="13" t="s">
        <v>200</v>
      </c>
      <c r="G19" s="13" t="s">
        <v>200</v>
      </c>
      <c r="H19" s="345" t="s">
        <v>200</v>
      </c>
      <c r="I19" s="43"/>
    </row>
    <row r="20" spans="1:9" x14ac:dyDescent="0.25">
      <c r="A20" s="13">
        <v>45</v>
      </c>
      <c r="B20" s="13" t="s">
        <v>34</v>
      </c>
      <c r="C20" s="193" t="s">
        <v>200</v>
      </c>
      <c r="D20" s="13" t="s">
        <v>200</v>
      </c>
      <c r="E20" s="13" t="s">
        <v>200</v>
      </c>
      <c r="F20" s="13" t="s">
        <v>200</v>
      </c>
      <c r="G20" s="13" t="s">
        <v>200</v>
      </c>
      <c r="H20" s="345" t="s">
        <v>200</v>
      </c>
      <c r="I20" s="43"/>
    </row>
    <row r="21" spans="1:9" x14ac:dyDescent="0.25">
      <c r="A21" s="348">
        <v>46</v>
      </c>
      <c r="B21" s="356" t="s">
        <v>28</v>
      </c>
      <c r="C21" s="357" t="s">
        <v>200</v>
      </c>
      <c r="D21" s="348" t="s">
        <v>200</v>
      </c>
      <c r="E21" s="348" t="s">
        <v>200</v>
      </c>
      <c r="F21" s="348" t="s">
        <v>200</v>
      </c>
      <c r="G21" s="348" t="s">
        <v>200</v>
      </c>
      <c r="H21" s="352" t="s">
        <v>200</v>
      </c>
      <c r="I21" s="43"/>
    </row>
    <row r="22" spans="1:9" x14ac:dyDescent="0.25">
      <c r="A22" s="343">
        <v>47</v>
      </c>
      <c r="B22" s="344" t="s">
        <v>228</v>
      </c>
      <c r="C22" s="193">
        <v>1320</v>
      </c>
      <c r="D22" s="13">
        <v>1320</v>
      </c>
      <c r="E22" s="13">
        <v>1320</v>
      </c>
      <c r="F22" s="13">
        <v>1320</v>
      </c>
      <c r="G22" s="13">
        <v>1320</v>
      </c>
      <c r="H22" s="358">
        <v>1320</v>
      </c>
      <c r="I22" s="43"/>
    </row>
    <row r="23" spans="1:9" x14ac:dyDescent="0.25">
      <c r="A23" s="343">
        <v>48</v>
      </c>
      <c r="B23" s="344" t="s">
        <v>229</v>
      </c>
      <c r="C23" s="193" t="s">
        <v>200</v>
      </c>
      <c r="D23" s="13" t="s">
        <v>200</v>
      </c>
      <c r="E23" s="13" t="s">
        <v>200</v>
      </c>
      <c r="F23" s="13" t="s">
        <v>200</v>
      </c>
      <c r="G23" s="13">
        <v>1590</v>
      </c>
      <c r="H23" s="345">
        <v>1590</v>
      </c>
      <c r="I23" s="43"/>
    </row>
    <row r="24" spans="1:9" x14ac:dyDescent="0.25">
      <c r="A24" s="343">
        <v>50</v>
      </c>
      <c r="B24" s="344" t="s">
        <v>230</v>
      </c>
      <c r="C24" s="193">
        <v>1090</v>
      </c>
      <c r="D24" s="13">
        <v>1120</v>
      </c>
      <c r="E24" s="13">
        <v>1040</v>
      </c>
      <c r="F24" s="13">
        <v>1040</v>
      </c>
      <c r="G24" s="13">
        <v>1040</v>
      </c>
      <c r="H24" s="345">
        <v>1040</v>
      </c>
      <c r="I24" s="43"/>
    </row>
    <row r="25" spans="1:9" x14ac:dyDescent="0.25">
      <c r="A25" s="343">
        <v>51</v>
      </c>
      <c r="B25" s="344" t="s">
        <v>231</v>
      </c>
      <c r="C25" s="193">
        <v>900</v>
      </c>
      <c r="D25" s="13">
        <v>900</v>
      </c>
      <c r="E25" s="13">
        <v>900</v>
      </c>
      <c r="F25" s="13">
        <v>900</v>
      </c>
      <c r="G25" s="13">
        <v>900</v>
      </c>
      <c r="H25" s="345">
        <v>900</v>
      </c>
      <c r="I25" s="43"/>
    </row>
    <row r="26" spans="1:9" x14ac:dyDescent="0.25">
      <c r="A26" s="338">
        <v>52</v>
      </c>
      <c r="B26" s="344" t="s">
        <v>232</v>
      </c>
      <c r="C26" s="193" t="s">
        <v>200</v>
      </c>
      <c r="D26" s="13" t="s">
        <v>200</v>
      </c>
      <c r="E26" s="13" t="s">
        <v>200</v>
      </c>
      <c r="F26" s="13" t="s">
        <v>200</v>
      </c>
      <c r="G26" s="13">
        <v>1355</v>
      </c>
      <c r="H26" s="345">
        <v>1955</v>
      </c>
      <c r="I26" s="43"/>
    </row>
    <row r="27" spans="1:9" x14ac:dyDescent="0.25">
      <c r="A27" s="343">
        <v>53</v>
      </c>
      <c r="B27" s="344" t="s">
        <v>233</v>
      </c>
      <c r="C27" s="193">
        <v>1400</v>
      </c>
      <c r="D27" s="13">
        <v>3100</v>
      </c>
      <c r="E27" s="13">
        <v>1400</v>
      </c>
      <c r="F27" s="13">
        <v>2790</v>
      </c>
      <c r="G27" s="13" t="s">
        <v>200</v>
      </c>
      <c r="H27" s="345" t="s">
        <v>200</v>
      </c>
      <c r="I27" s="43"/>
    </row>
    <row r="28" spans="1:9" x14ac:dyDescent="0.25">
      <c r="A28" s="338">
        <v>54</v>
      </c>
      <c r="B28" s="359" t="s">
        <v>234</v>
      </c>
      <c r="C28" s="360">
        <v>1110</v>
      </c>
      <c r="D28" s="361">
        <v>1212</v>
      </c>
      <c r="E28" s="361">
        <v>1110</v>
      </c>
      <c r="F28" s="361">
        <v>1212</v>
      </c>
      <c r="G28" s="361">
        <v>1080</v>
      </c>
      <c r="H28" s="362">
        <v>988</v>
      </c>
      <c r="I28" s="43"/>
    </row>
    <row r="29" spans="1:9" x14ac:dyDescent="0.25">
      <c r="A29" s="338">
        <v>54</v>
      </c>
      <c r="B29" s="349" t="s">
        <v>235</v>
      </c>
      <c r="C29" s="350">
        <v>2300</v>
      </c>
      <c r="D29" s="351">
        <v>3300</v>
      </c>
      <c r="E29" s="351" t="s">
        <v>200</v>
      </c>
      <c r="F29" s="351" t="s">
        <v>200</v>
      </c>
      <c r="G29" s="351">
        <v>2300</v>
      </c>
      <c r="H29" s="352">
        <v>2300</v>
      </c>
      <c r="I29" s="43"/>
    </row>
    <row r="30" spans="1:9" x14ac:dyDescent="0.25">
      <c r="A30" s="353" t="s">
        <v>236</v>
      </c>
      <c r="I30" s="43"/>
    </row>
    <row r="31" spans="1:9" x14ac:dyDescent="0.25">
      <c r="A31" s="355" t="s">
        <v>237</v>
      </c>
    </row>
    <row r="32" spans="1:9" x14ac:dyDescent="0.25">
      <c r="C32" s="363"/>
    </row>
    <row r="34" ht="7.5" customHeight="1" x14ac:dyDescent="0.25"/>
  </sheetData>
  <mergeCells count="5">
    <mergeCell ref="A2:A4"/>
    <mergeCell ref="B2:B4"/>
    <mergeCell ref="C2:H2"/>
    <mergeCell ref="C3:D3"/>
    <mergeCell ref="E3:H3"/>
  </mergeCells>
  <pageMargins left="0.70866141732283472" right="0.70866141732283472" top="0.74803149606299213" bottom="0.74803149606299213" header="0.31496062992125984" footer="0.31496062992125984"/>
  <pageSetup paperSize="9" firstPageNumber="8" fitToHeight="0" orientation="landscape" useFirstPageNumber="1" r:id="rId1"/>
  <headerFooter>
    <oddHeader>&amp;LAugstākās izglītības finansējums</oddHeader>
    <oddFooter>&amp;C&amp;P</oddFooter>
  </headerFooter>
  <rowBreaks count="1" manualBreakCount="1">
    <brk id="3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53066"/>
    <pageSetUpPr fitToPage="1"/>
  </sheetPr>
  <dimension ref="A1:I31"/>
  <sheetViews>
    <sheetView tabSelected="1" zoomScale="90" zoomScaleNormal="90" workbookViewId="0">
      <selection activeCell="B11" sqref="B11"/>
    </sheetView>
  </sheetViews>
  <sheetFormatPr defaultColWidth="9.140625" defaultRowHeight="15" x14ac:dyDescent="0.25"/>
  <cols>
    <col min="1" max="1" width="60.85546875" style="43" customWidth="1"/>
    <col min="2" max="2" width="20.85546875" style="43" customWidth="1"/>
    <col min="3" max="3" width="23.7109375" style="43" customWidth="1"/>
    <col min="4" max="4" width="18.5703125" style="43" customWidth="1"/>
    <col min="5" max="5" width="27.85546875" style="43" bestFit="1" customWidth="1"/>
    <col min="6" max="6" width="17.7109375" style="43" customWidth="1"/>
    <col min="7" max="7" width="18.85546875" style="43" customWidth="1"/>
    <col min="8" max="8" width="15.42578125" style="43" customWidth="1"/>
    <col min="9" max="9" width="15.140625" style="43" customWidth="1"/>
    <col min="10" max="16384" width="9.140625" style="43"/>
  </cols>
  <sheetData>
    <row r="1" spans="1:8" ht="25.5" customHeight="1" thickBot="1" x14ac:dyDescent="0.35">
      <c r="A1" s="130" t="s">
        <v>264</v>
      </c>
      <c r="B1" s="125"/>
      <c r="C1" s="126"/>
      <c r="D1" s="74"/>
      <c r="E1" s="74"/>
    </row>
    <row r="2" spans="1:8" ht="8.25" customHeight="1" x14ac:dyDescent="0.3">
      <c r="A2" s="127"/>
      <c r="B2" s="128"/>
      <c r="C2" s="74"/>
      <c r="D2" s="74"/>
      <c r="E2" s="74"/>
    </row>
    <row r="3" spans="1:8" ht="18" customHeight="1" x14ac:dyDescent="0.25">
      <c r="A3" s="75" t="s">
        <v>285</v>
      </c>
      <c r="E3" s="79"/>
    </row>
    <row r="4" spans="1:8" ht="22.5" customHeight="1" thickBot="1" x14ac:dyDescent="0.3">
      <c r="B4" s="19"/>
      <c r="C4" s="20"/>
    </row>
    <row r="5" spans="1:8" ht="36" customHeight="1" thickBot="1" x14ac:dyDescent="0.3">
      <c r="A5" s="117" t="s">
        <v>153</v>
      </c>
      <c r="B5" s="118">
        <f>SUM(B7:B8)</f>
        <v>435880211.46199995</v>
      </c>
      <c r="C5" s="115" t="s">
        <v>174</v>
      </c>
      <c r="E5" s="21"/>
      <c r="F5" s="475"/>
      <c r="G5" s="21"/>
    </row>
    <row r="6" spans="1:8" ht="18.75" customHeight="1" thickBot="1" x14ac:dyDescent="0.3">
      <c r="A6" s="489" t="s">
        <v>54</v>
      </c>
      <c r="B6" s="489"/>
      <c r="C6" s="131"/>
      <c r="D6" s="141"/>
      <c r="E6" s="141"/>
    </row>
    <row r="7" spans="1:8" ht="21" customHeight="1" x14ac:dyDescent="0.25">
      <c r="A7" s="76" t="s">
        <v>154</v>
      </c>
      <c r="B7" s="142">
        <f>SUM('1.3.'!C21,'1.4.'!C26)</f>
        <v>393347337.58199996</v>
      </c>
      <c r="C7" s="319">
        <f>B7/B5</f>
        <v>0.90242072761839975</v>
      </c>
      <c r="D7" s="141"/>
      <c r="E7" s="141"/>
      <c r="F7" s="142"/>
    </row>
    <row r="8" spans="1:8" ht="22.5" customHeight="1" x14ac:dyDescent="0.25">
      <c r="A8" s="80" t="s">
        <v>155</v>
      </c>
      <c r="B8" s="81">
        <f>SUM('1.3.'!C22,'1.4.'!C27)</f>
        <v>42532873.88000001</v>
      </c>
      <c r="C8" s="78">
        <f>B8/B5</f>
        <v>9.757927238160026E-2</v>
      </c>
    </row>
    <row r="9" spans="1:8" ht="31.5" customHeight="1" thickBot="1" x14ac:dyDescent="0.3">
      <c r="A9" s="490" t="s">
        <v>119</v>
      </c>
      <c r="B9" s="490"/>
      <c r="C9" s="490"/>
      <c r="D9" s="490"/>
      <c r="E9" s="490"/>
    </row>
    <row r="10" spans="1:8" ht="51" customHeight="1" thickBot="1" x14ac:dyDescent="0.3">
      <c r="A10" s="117"/>
      <c r="B10" s="114" t="s">
        <v>154</v>
      </c>
      <c r="C10" s="114" t="s">
        <v>155</v>
      </c>
      <c r="D10" s="114" t="s">
        <v>48</v>
      </c>
      <c r="E10" s="115" t="s">
        <v>174</v>
      </c>
    </row>
    <row r="11" spans="1:8" ht="36.75" customHeight="1" x14ac:dyDescent="0.25">
      <c r="A11" s="132" t="s">
        <v>120</v>
      </c>
      <c r="B11" s="133">
        <f>SUM(B12:B15)</f>
        <v>235327155.94999999</v>
      </c>
      <c r="C11" s="133">
        <f>SUM(C12:C15)</f>
        <v>31896243.130000006</v>
      </c>
      <c r="D11" s="134">
        <f>SUM(B11:C11)</f>
        <v>267223399.07999998</v>
      </c>
      <c r="E11" s="328">
        <f>D11/$B$5</f>
        <v>0.61306614077224864</v>
      </c>
      <c r="F11" s="313"/>
      <c r="H11" s="96"/>
    </row>
    <row r="12" spans="1:8" ht="32.25" customHeight="1" x14ac:dyDescent="0.25">
      <c r="A12" s="85" t="s">
        <v>121</v>
      </c>
      <c r="B12" s="86">
        <f>SUM('1.1.'!B12,'1.2.'!B10)</f>
        <v>155328254.03</v>
      </c>
      <c r="C12" s="86">
        <f>SUM('1.1.'!C12,'1.2.'!C10)</f>
        <v>541621.80000000005</v>
      </c>
      <c r="D12" s="314">
        <f>SUM(B12:C12)</f>
        <v>155869875.83000001</v>
      </c>
      <c r="E12" s="88">
        <f t="shared" ref="E12:E15" si="0">D12/$B$5</f>
        <v>0.35759796322753862</v>
      </c>
    </row>
    <row r="13" spans="1:8" ht="24.75" customHeight="1" x14ac:dyDescent="0.25">
      <c r="A13" s="89" t="s">
        <v>122</v>
      </c>
      <c r="B13" s="86">
        <f>SUM('1.1.'!B13,'1.2.'!B11)</f>
        <v>63831796.059999995</v>
      </c>
      <c r="C13" s="86">
        <f>SUM('1.1.'!C13,'1.2.'!C11)</f>
        <v>30029829.030000005</v>
      </c>
      <c r="D13" s="314">
        <f t="shared" ref="D13:D15" si="1">SUM(B13:C13)</f>
        <v>93861625.090000004</v>
      </c>
      <c r="E13" s="88">
        <f t="shared" si="0"/>
        <v>0.2153381195608208</v>
      </c>
    </row>
    <row r="14" spans="1:8" ht="21" customHeight="1" x14ac:dyDescent="0.25">
      <c r="A14" s="89" t="s">
        <v>123</v>
      </c>
      <c r="B14" s="86">
        <f>SUM('1.1.'!B14,'1.2.'!B12)</f>
        <v>12851903.690000001</v>
      </c>
      <c r="C14" s="86">
        <f>SUM('1.1.'!C14,'1.2.'!C12)</f>
        <v>496841</v>
      </c>
      <c r="D14" s="314">
        <f t="shared" si="1"/>
        <v>13348744.690000001</v>
      </c>
      <c r="E14" s="88">
        <f t="shared" si="0"/>
        <v>3.0624800894783786E-2</v>
      </c>
    </row>
    <row r="15" spans="1:8" ht="24.75" customHeight="1" x14ac:dyDescent="0.25">
      <c r="A15" s="316" t="s">
        <v>124</v>
      </c>
      <c r="B15" s="317">
        <f>SUM('1.1.'!B15,'1.2.'!B13)</f>
        <v>3315202.17</v>
      </c>
      <c r="C15" s="317">
        <f>SUM('1.1.'!C15,'1.2.'!C13)</f>
        <v>827951.3</v>
      </c>
      <c r="D15" s="314">
        <f t="shared" si="1"/>
        <v>4143153.4699999997</v>
      </c>
      <c r="E15" s="318">
        <f t="shared" si="0"/>
        <v>9.5052570891055472E-3</v>
      </c>
    </row>
    <row r="16" spans="1:8" ht="30.75" customHeight="1" thickBot="1" x14ac:dyDescent="0.3">
      <c r="A16" s="491" t="s">
        <v>125</v>
      </c>
      <c r="B16" s="491"/>
      <c r="C16" s="491"/>
      <c r="D16" s="491"/>
      <c r="E16" s="491"/>
    </row>
    <row r="17" spans="1:9" ht="53.25" customHeight="1" thickBot="1" x14ac:dyDescent="0.3">
      <c r="A17" s="116"/>
      <c r="B17" s="114" t="s">
        <v>154</v>
      </c>
      <c r="C17" s="114" t="s">
        <v>155</v>
      </c>
      <c r="D17" s="114" t="s">
        <v>48</v>
      </c>
      <c r="E17" s="115" t="s">
        <v>174</v>
      </c>
    </row>
    <row r="18" spans="1:9" ht="21" customHeight="1" x14ac:dyDescent="0.25">
      <c r="A18" s="139" t="s">
        <v>126</v>
      </c>
      <c r="B18" s="135">
        <f>SUM(B19:B21)</f>
        <v>97125535.149999991</v>
      </c>
      <c r="C18" s="135">
        <f>SUM(C19:C21)</f>
        <v>1065626.5500000003</v>
      </c>
      <c r="D18" s="194">
        <f>SUM(B18:C18)</f>
        <v>98191161.699999988</v>
      </c>
      <c r="E18" s="328">
        <f>D18/$B$5</f>
        <v>0.22527097839714685</v>
      </c>
      <c r="F18" s="96"/>
      <c r="G18" s="96"/>
      <c r="H18" s="96"/>
      <c r="I18" s="96"/>
    </row>
    <row r="19" spans="1:9" ht="21" customHeight="1" x14ac:dyDescent="0.25">
      <c r="A19" s="85" t="s">
        <v>177</v>
      </c>
      <c r="B19" s="86">
        <f>SUM('1.1.'!B19,'1.2.'!B17)</f>
        <v>66865372.916024007</v>
      </c>
      <c r="C19" s="86">
        <f>SUM('1.1.'!C19,'1.2.'!C17)</f>
        <v>727491.68000000017</v>
      </c>
      <c r="D19" s="87">
        <f>SUM(B19:C19)</f>
        <v>67592864.596024007</v>
      </c>
      <c r="E19" s="88">
        <f t="shared" ref="E19:E21" si="2">D19/$B$5</f>
        <v>0.15507211114106004</v>
      </c>
      <c r="F19" s="21"/>
      <c r="H19" s="96"/>
    </row>
    <row r="20" spans="1:9" ht="34.5" customHeight="1" x14ac:dyDescent="0.25">
      <c r="A20" s="85" t="s">
        <v>175</v>
      </c>
      <c r="B20" s="86">
        <f>VALUE('1.1.'!B20)</f>
        <v>23795365.873975985</v>
      </c>
      <c r="C20" s="86">
        <f>VALUE('1.1.'!C20)</f>
        <v>27890</v>
      </c>
      <c r="D20" s="87">
        <f t="shared" ref="D20:D21" si="3">SUM(B20:C20)</f>
        <v>23823255.873975985</v>
      </c>
      <c r="E20" s="88">
        <f t="shared" si="2"/>
        <v>5.4655511416931798E-2</v>
      </c>
      <c r="H20" s="96"/>
    </row>
    <row r="21" spans="1:9" ht="21" customHeight="1" x14ac:dyDescent="0.25">
      <c r="A21" s="316" t="s">
        <v>56</v>
      </c>
      <c r="B21" s="317">
        <f>VALUE('1.1.'!B21)</f>
        <v>6464796.3600000013</v>
      </c>
      <c r="C21" s="317">
        <f>VALUE('1.1.'!C21)</f>
        <v>310244.87</v>
      </c>
      <c r="D21" s="87">
        <f t="shared" si="3"/>
        <v>6775041.2300000014</v>
      </c>
      <c r="E21" s="320">
        <f t="shared" si="2"/>
        <v>1.554335583915502E-2</v>
      </c>
      <c r="H21" s="96"/>
    </row>
    <row r="22" spans="1:9" ht="27" customHeight="1" thickBot="1" x14ac:dyDescent="0.3">
      <c r="A22" s="492" t="s">
        <v>56</v>
      </c>
      <c r="B22" s="492"/>
      <c r="C22" s="492"/>
      <c r="D22" s="492"/>
      <c r="E22" s="492"/>
      <c r="F22" s="92"/>
    </row>
    <row r="23" spans="1:9" ht="45.75" customHeight="1" thickBot="1" x14ac:dyDescent="0.3">
      <c r="A23" s="113"/>
      <c r="B23" s="114" t="s">
        <v>154</v>
      </c>
      <c r="C23" s="114" t="s">
        <v>155</v>
      </c>
      <c r="D23" s="114" t="s">
        <v>48</v>
      </c>
      <c r="E23" s="115" t="s">
        <v>174</v>
      </c>
    </row>
    <row r="24" spans="1:9" ht="25.5" customHeight="1" x14ac:dyDescent="0.25">
      <c r="A24" s="321" t="s">
        <v>56</v>
      </c>
      <c r="B24" s="322">
        <f>SUM('1.1.'!B24,'1.2.'!B22)</f>
        <v>60894646.482000008</v>
      </c>
      <c r="C24" s="324">
        <f>SUM('1.1.'!C24,'1.2.'!C22)</f>
        <v>9571004.1999999993</v>
      </c>
      <c r="D24" s="325">
        <f>SUM(B24:C24)</f>
        <v>70465650.682000011</v>
      </c>
      <c r="E24" s="329">
        <f>D24/B5</f>
        <v>0.16166288083060457</v>
      </c>
      <c r="F24" s="142"/>
    </row>
    <row r="25" spans="1:9" ht="25.5" customHeight="1" x14ac:dyDescent="0.25">
      <c r="B25" s="323"/>
    </row>
    <row r="26" spans="1:9" ht="45.75" customHeight="1" x14ac:dyDescent="0.25">
      <c r="A26" s="493" t="s">
        <v>286</v>
      </c>
      <c r="B26" s="493"/>
      <c r="C26" s="493"/>
      <c r="D26" s="493"/>
    </row>
    <row r="28" spans="1:9" x14ac:dyDescent="0.25">
      <c r="B28" s="95"/>
      <c r="C28" s="95"/>
      <c r="D28" s="95"/>
      <c r="E28" s="95"/>
      <c r="F28" s="95"/>
      <c r="G28" s="95"/>
    </row>
    <row r="29" spans="1:9" x14ac:dyDescent="0.25">
      <c r="B29" s="96"/>
      <c r="C29" s="96"/>
      <c r="D29" s="96"/>
      <c r="E29" s="96"/>
      <c r="F29" s="96"/>
      <c r="G29" s="96"/>
    </row>
    <row r="30" spans="1:9" x14ac:dyDescent="0.25">
      <c r="B30" s="96"/>
      <c r="C30" s="96"/>
      <c r="D30" s="96"/>
      <c r="E30" s="96"/>
      <c r="F30" s="96"/>
      <c r="G30" s="96"/>
    </row>
    <row r="31" spans="1:9" x14ac:dyDescent="0.25">
      <c r="B31" s="96"/>
      <c r="C31" s="96"/>
      <c r="D31" s="96"/>
      <c r="E31" s="96"/>
      <c r="F31" s="96"/>
      <c r="G31" s="96"/>
    </row>
  </sheetData>
  <mergeCells count="5">
    <mergeCell ref="A6:B6"/>
    <mergeCell ref="A9:E9"/>
    <mergeCell ref="A16:E16"/>
    <mergeCell ref="A22:E22"/>
    <mergeCell ref="A26:D26"/>
  </mergeCells>
  <pageMargins left="0.70866141732283472" right="0.33291666666666669" top="0.74803149606299213" bottom="0.74803149606299213" header="0.31496062992125984" footer="0.31496062992125984"/>
  <pageSetup paperSize="9" scale="60" firstPageNumber="2" orientation="portrait" useFirstPageNumber="1" r:id="rId1"/>
  <headerFooter>
    <oddHeader>&amp;R&amp;"-,Bold"&amp;E&amp;K512373Augstākās izglītības finansējums 2016. gadā</oddHeader>
    <oddFooter>&amp;C&amp;A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53066"/>
    <pageSetUpPr fitToPage="1"/>
  </sheetPr>
  <dimension ref="A1:G31"/>
  <sheetViews>
    <sheetView topLeftCell="A4" zoomScale="90" zoomScaleNormal="90" workbookViewId="0">
      <selection activeCell="F8" sqref="F8"/>
    </sheetView>
  </sheetViews>
  <sheetFormatPr defaultColWidth="9.140625" defaultRowHeight="15" x14ac:dyDescent="0.25"/>
  <cols>
    <col min="1" max="1" width="60.85546875" style="43" customWidth="1"/>
    <col min="2" max="2" width="20.85546875" style="43" customWidth="1"/>
    <col min="3" max="3" width="23.7109375" style="43" customWidth="1"/>
    <col min="4" max="4" width="18.5703125" style="43" customWidth="1"/>
    <col min="5" max="5" width="15" style="43" customWidth="1"/>
    <col min="6" max="6" width="17.7109375" style="43" customWidth="1"/>
    <col min="7" max="7" width="18.85546875" style="43" customWidth="1"/>
    <col min="8" max="8" width="12" style="43" customWidth="1"/>
    <col min="9" max="9" width="10.85546875" style="43" customWidth="1"/>
    <col min="10" max="16384" width="9.140625" style="43"/>
  </cols>
  <sheetData>
    <row r="1" spans="1:6" ht="25.5" customHeight="1" thickBot="1" x14ac:dyDescent="0.35">
      <c r="A1" s="130" t="s">
        <v>264</v>
      </c>
      <c r="B1" s="125"/>
      <c r="C1" s="126"/>
      <c r="D1" s="74"/>
      <c r="E1" s="74"/>
    </row>
    <row r="2" spans="1:6" ht="8.25" customHeight="1" x14ac:dyDescent="0.3">
      <c r="A2" s="127"/>
      <c r="B2" s="128"/>
      <c r="C2" s="74"/>
      <c r="D2" s="74"/>
      <c r="E2" s="74"/>
    </row>
    <row r="3" spans="1:6" ht="18" customHeight="1" x14ac:dyDescent="0.25">
      <c r="A3" s="75" t="s">
        <v>290</v>
      </c>
      <c r="E3" s="79"/>
    </row>
    <row r="4" spans="1:6" ht="30.75" customHeight="1" thickBot="1" x14ac:dyDescent="0.3">
      <c r="B4" s="19"/>
      <c r="C4" s="188"/>
    </row>
    <row r="5" spans="1:6" ht="36" customHeight="1" thickBot="1" x14ac:dyDescent="0.3">
      <c r="A5" s="117" t="s">
        <v>287</v>
      </c>
      <c r="B5" s="118">
        <f>SUM(B7:B8)</f>
        <v>400221925.96199995</v>
      </c>
      <c r="C5" s="115" t="s">
        <v>174</v>
      </c>
      <c r="E5" s="21"/>
      <c r="F5" s="141"/>
    </row>
    <row r="6" spans="1:6" ht="18.75" customHeight="1" thickBot="1" x14ac:dyDescent="0.3">
      <c r="A6" s="489" t="s">
        <v>54</v>
      </c>
      <c r="B6" s="489"/>
      <c r="C6" s="453"/>
    </row>
    <row r="7" spans="1:6" ht="21" customHeight="1" x14ac:dyDescent="0.25">
      <c r="A7" s="76" t="s">
        <v>117</v>
      </c>
      <c r="B7" s="77">
        <f>VALUE('1.3.'!C21)</f>
        <v>365064615.08199996</v>
      </c>
      <c r="C7" s="461">
        <f>B7/B5</f>
        <v>0.91215546025997063</v>
      </c>
      <c r="E7" s="21"/>
    </row>
    <row r="8" spans="1:6" ht="22.5" customHeight="1" x14ac:dyDescent="0.25">
      <c r="A8" s="457" t="s">
        <v>118</v>
      </c>
      <c r="B8" s="322">
        <f>VALUE('1.3.'!C22)</f>
        <v>35157310.88000001</v>
      </c>
      <c r="C8" s="462">
        <f>B8/B5</f>
        <v>8.7844539740029398E-2</v>
      </c>
    </row>
    <row r="9" spans="1:6" ht="31.5" customHeight="1" thickBot="1" x14ac:dyDescent="0.3">
      <c r="A9" s="494" t="s">
        <v>288</v>
      </c>
      <c r="B9" s="494"/>
      <c r="C9" s="494"/>
      <c r="D9" s="494"/>
      <c r="E9" s="494"/>
      <c r="F9" s="463"/>
    </row>
    <row r="10" spans="1:6" ht="51" customHeight="1" thickBot="1" x14ac:dyDescent="0.3">
      <c r="A10" s="458"/>
      <c r="B10" s="459" t="s">
        <v>117</v>
      </c>
      <c r="C10" s="459" t="s">
        <v>118</v>
      </c>
      <c r="D10" s="459" t="s">
        <v>48</v>
      </c>
      <c r="E10" s="460" t="s">
        <v>174</v>
      </c>
    </row>
    <row r="11" spans="1:6" ht="36.75" customHeight="1" x14ac:dyDescent="0.25">
      <c r="A11" s="132" t="s">
        <v>120</v>
      </c>
      <c r="B11" s="133">
        <f>SUM(B12:B15)</f>
        <v>208115926.44999999</v>
      </c>
      <c r="C11" s="133">
        <f>SUM(C12:C15)</f>
        <v>25144937.130000006</v>
      </c>
      <c r="D11" s="134">
        <f>SUM(B11:C11)</f>
        <v>233260863.57999998</v>
      </c>
      <c r="E11" s="189">
        <f>D11/B5</f>
        <v>0.5828287968464464</v>
      </c>
      <c r="F11" s="450"/>
    </row>
    <row r="12" spans="1:6" ht="32.25" customHeight="1" x14ac:dyDescent="0.25">
      <c r="A12" s="85" t="s">
        <v>121</v>
      </c>
      <c r="B12" s="86">
        <f>VALUE('1.3.'!F21)</f>
        <v>130990228.39</v>
      </c>
      <c r="C12" s="86">
        <f>VALUE('1.3.'!F22)</f>
        <v>373551.8</v>
      </c>
      <c r="D12" s="314">
        <f t="shared" ref="D12:D15" si="0">SUM(B12:C12)</f>
        <v>131363780.19</v>
      </c>
      <c r="E12" s="88">
        <f>D12/$B$5</f>
        <v>0.32822734505173673</v>
      </c>
      <c r="F12" s="450"/>
    </row>
    <row r="13" spans="1:6" ht="24.75" customHeight="1" x14ac:dyDescent="0.25">
      <c r="A13" s="89" t="s">
        <v>122</v>
      </c>
      <c r="B13" s="86">
        <f>VALUE('1.3.'!H21)</f>
        <v>61957224.829999998</v>
      </c>
      <c r="C13" s="86">
        <f>VALUE('1.3.'!H22)</f>
        <v>23824606.030000005</v>
      </c>
      <c r="D13" s="314">
        <f t="shared" si="0"/>
        <v>85781830.859999999</v>
      </c>
      <c r="E13" s="451">
        <f t="shared" ref="E13:E15" si="1">D13/$B$5</f>
        <v>0.21433566053086447</v>
      </c>
    </row>
    <row r="14" spans="1:6" ht="21" customHeight="1" x14ac:dyDescent="0.25">
      <c r="A14" s="89" t="s">
        <v>123</v>
      </c>
      <c r="B14" s="86">
        <f>VALUE('1.3.'!I21)</f>
        <v>12300266.690000001</v>
      </c>
      <c r="C14" s="90">
        <f>VALUE('1.3.'!I22)</f>
        <v>496841</v>
      </c>
      <c r="D14" s="314">
        <f t="shared" si="0"/>
        <v>12797107.690000001</v>
      </c>
      <c r="E14" s="452">
        <f t="shared" si="1"/>
        <v>3.1975029002321714E-2</v>
      </c>
    </row>
    <row r="15" spans="1:6" ht="24.75" customHeight="1" x14ac:dyDescent="0.25">
      <c r="A15" s="316" t="s">
        <v>124</v>
      </c>
      <c r="B15" s="455">
        <f>VALUE('1.3.'!J21)</f>
        <v>2868206.54</v>
      </c>
      <c r="C15" s="455">
        <f>VALUE('1.3.'!J22)</f>
        <v>449938.3</v>
      </c>
      <c r="D15" s="314">
        <f t="shared" si="0"/>
        <v>3318144.84</v>
      </c>
      <c r="E15" s="456">
        <f t="shared" si="1"/>
        <v>8.2907622615234957E-3</v>
      </c>
    </row>
    <row r="16" spans="1:6" ht="30.75" customHeight="1" thickBot="1" x14ac:dyDescent="0.3">
      <c r="A16" s="494" t="s">
        <v>289</v>
      </c>
      <c r="B16" s="494"/>
      <c r="C16" s="494"/>
      <c r="D16" s="494"/>
      <c r="E16" s="494"/>
    </row>
    <row r="17" spans="1:7" ht="53.25" customHeight="1" thickBot="1" x14ac:dyDescent="0.3">
      <c r="A17" s="116"/>
      <c r="B17" s="114" t="s">
        <v>117</v>
      </c>
      <c r="C17" s="114" t="s">
        <v>118</v>
      </c>
      <c r="D17" s="114" t="s">
        <v>48</v>
      </c>
      <c r="E17" s="115" t="s">
        <v>174</v>
      </c>
    </row>
    <row r="18" spans="1:7" ht="21" customHeight="1" x14ac:dyDescent="0.25">
      <c r="A18" s="139" t="s">
        <v>126</v>
      </c>
      <c r="B18" s="135">
        <f>SUM(B19:B21)</f>
        <v>97045442.149999991</v>
      </c>
      <c r="C18" s="135">
        <f>SUM(C19:C21)</f>
        <v>1003013.5500000002</v>
      </c>
      <c r="D18" s="134">
        <f>SUM(B18:C18)</f>
        <v>98048455.699999988</v>
      </c>
      <c r="E18" s="454">
        <f>D18/$B$5</f>
        <v>0.24498521779966007</v>
      </c>
      <c r="F18" s="96"/>
      <c r="G18" s="96"/>
    </row>
    <row r="19" spans="1:7" ht="21" customHeight="1" x14ac:dyDescent="0.25">
      <c r="A19" s="85" t="s">
        <v>177</v>
      </c>
      <c r="B19" s="86">
        <f>VALUE('1.3.'!M21)</f>
        <v>66785279.916024007</v>
      </c>
      <c r="C19" s="90">
        <f>VALUE('1.3.'!M22)</f>
        <v>664878.68000000017</v>
      </c>
      <c r="D19" s="314">
        <f t="shared" ref="D19:D21" si="2">SUM(B19:C19)</f>
        <v>67450158.596024007</v>
      </c>
      <c r="E19" s="452">
        <f>D19/$B$5</f>
        <v>0.16853189248414197</v>
      </c>
      <c r="F19" s="96"/>
    </row>
    <row r="20" spans="1:7" ht="34.5" customHeight="1" x14ac:dyDescent="0.25">
      <c r="A20" s="85" t="s">
        <v>175</v>
      </c>
      <c r="B20" s="86">
        <f>VALUE('1.3.'!O21)</f>
        <v>23795365.873975985</v>
      </c>
      <c r="C20" s="90">
        <f>VALUE('1.3.'!O22)</f>
        <v>27890</v>
      </c>
      <c r="D20" s="314">
        <f t="shared" si="2"/>
        <v>23823255.873975985</v>
      </c>
      <c r="E20" s="452">
        <f t="shared" ref="E20" si="3">D20/$B$5</f>
        <v>5.9525114264324296E-2</v>
      </c>
    </row>
    <row r="21" spans="1:7" ht="21" customHeight="1" x14ac:dyDescent="0.25">
      <c r="A21" s="316" t="s">
        <v>56</v>
      </c>
      <c r="B21" s="455">
        <f>VALUE('1.3.'!P21)</f>
        <v>6464796.3600000013</v>
      </c>
      <c r="C21" s="455">
        <f>VALUE('1.3.'!P22)</f>
        <v>310244.87</v>
      </c>
      <c r="D21" s="314">
        <f t="shared" si="2"/>
        <v>6775041.2300000014</v>
      </c>
      <c r="E21" s="456">
        <f>D21/$B$5</f>
        <v>1.6928211051193819E-2</v>
      </c>
    </row>
    <row r="22" spans="1:7" ht="27" customHeight="1" thickBot="1" x14ac:dyDescent="0.3">
      <c r="A22" s="495" t="s">
        <v>56</v>
      </c>
      <c r="B22" s="495"/>
      <c r="C22" s="495"/>
      <c r="D22" s="495"/>
      <c r="E22" s="495"/>
      <c r="F22" s="140"/>
    </row>
    <row r="23" spans="1:7" ht="45.75" customHeight="1" thickBot="1" x14ac:dyDescent="0.3">
      <c r="A23" s="113"/>
      <c r="B23" s="114" t="s">
        <v>117</v>
      </c>
      <c r="C23" s="114" t="s">
        <v>118</v>
      </c>
      <c r="D23" s="114" t="s">
        <v>48</v>
      </c>
      <c r="E23" s="115" t="s">
        <v>174</v>
      </c>
    </row>
    <row r="24" spans="1:7" ht="25.5" customHeight="1" x14ac:dyDescent="0.25">
      <c r="A24" s="136" t="s">
        <v>56</v>
      </c>
      <c r="B24" s="137">
        <f>VALUE('1.3.'!Q21)</f>
        <v>59903246.482000008</v>
      </c>
      <c r="C24" s="137">
        <f>VALUE('1.3.'!Q22)</f>
        <v>9009360.1999999993</v>
      </c>
      <c r="D24" s="134">
        <f>SUM(B24:C24)</f>
        <v>68912606.682000011</v>
      </c>
      <c r="E24" s="138">
        <f>D24/B5</f>
        <v>0.17218598535389359</v>
      </c>
      <c r="F24" s="142"/>
    </row>
    <row r="25" spans="1:7" ht="25.5" customHeight="1" x14ac:dyDescent="0.25"/>
    <row r="26" spans="1:7" ht="45.75" customHeight="1" x14ac:dyDescent="0.25">
      <c r="A26" s="312"/>
      <c r="B26" s="312"/>
      <c r="C26" s="312"/>
      <c r="D26" s="312"/>
    </row>
    <row r="28" spans="1:7" x14ac:dyDescent="0.25">
      <c r="B28" s="95"/>
      <c r="C28" s="95"/>
      <c r="D28" s="95"/>
      <c r="E28" s="95"/>
      <c r="F28" s="95"/>
      <c r="G28" s="95"/>
    </row>
    <row r="29" spans="1:7" x14ac:dyDescent="0.25">
      <c r="B29" s="96"/>
      <c r="C29" s="96"/>
      <c r="D29" s="96"/>
      <c r="E29" s="96"/>
      <c r="F29" s="96"/>
      <c r="G29" s="96"/>
    </row>
    <row r="30" spans="1:7" x14ac:dyDescent="0.25">
      <c r="B30" s="96"/>
      <c r="C30" s="96"/>
      <c r="D30" s="96"/>
      <c r="E30" s="96"/>
      <c r="F30" s="96"/>
      <c r="G30" s="96"/>
    </row>
    <row r="31" spans="1:7" x14ac:dyDescent="0.25">
      <c r="B31" s="96"/>
      <c r="C31" s="96"/>
      <c r="D31" s="96"/>
      <c r="E31" s="96"/>
      <c r="F31" s="96"/>
      <c r="G31" s="96"/>
    </row>
  </sheetData>
  <mergeCells count="4">
    <mergeCell ref="A6:B6"/>
    <mergeCell ref="A9:E9"/>
    <mergeCell ref="A16:E16"/>
    <mergeCell ref="A22:E22"/>
  </mergeCells>
  <pageMargins left="0.70866141732283472" right="0.33291666666666669" top="0.74803149606299213" bottom="0.74803149606299213" header="0.31496062992125984" footer="0.31496062992125984"/>
  <pageSetup paperSize="9" scale="66" firstPageNumber="2" orientation="portrait" useFirstPageNumber="1" r:id="rId1"/>
  <headerFooter>
    <oddHeader>&amp;R&amp;"-,Bold"&amp;E&amp;K512373Augstākās izglītības finansējums 2016. gadā</oddHeader>
    <oddFooter>&amp;C&amp;A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53066"/>
    <pageSetUpPr fitToPage="1"/>
  </sheetPr>
  <dimension ref="A1:I28"/>
  <sheetViews>
    <sheetView topLeftCell="A13" zoomScale="90" zoomScaleNormal="90" workbookViewId="0">
      <selection activeCell="H8" sqref="H8"/>
    </sheetView>
  </sheetViews>
  <sheetFormatPr defaultColWidth="9.140625" defaultRowHeight="15" x14ac:dyDescent="0.25"/>
  <cols>
    <col min="1" max="1" width="61" style="43" customWidth="1"/>
    <col min="2" max="2" width="20.28515625" style="43" customWidth="1"/>
    <col min="3" max="3" width="23" style="43" customWidth="1"/>
    <col min="4" max="4" width="18.5703125" style="43" customWidth="1"/>
    <col min="5" max="5" width="16.28515625" style="43" customWidth="1"/>
    <col min="6" max="6" width="14.7109375" style="43" customWidth="1"/>
    <col min="7" max="7" width="11" style="43" customWidth="1"/>
    <col min="8" max="8" width="13.7109375" style="43" customWidth="1"/>
    <col min="9" max="9" width="18.85546875" style="43" customWidth="1"/>
    <col min="10" max="10" width="12" style="43" customWidth="1"/>
    <col min="11" max="11" width="10.85546875" style="43" customWidth="1"/>
    <col min="12" max="16384" width="9.140625" style="43"/>
  </cols>
  <sheetData>
    <row r="1" spans="1:6" ht="21.75" customHeight="1" x14ac:dyDescent="0.25">
      <c r="A1" s="75" t="s">
        <v>265</v>
      </c>
    </row>
    <row r="2" spans="1:6" ht="27" customHeight="1" thickBot="1" x14ac:dyDescent="0.3">
      <c r="B2" s="19"/>
      <c r="C2" s="190"/>
    </row>
    <row r="3" spans="1:6" ht="36" customHeight="1" thickBot="1" x14ac:dyDescent="0.3">
      <c r="A3" s="117" t="s">
        <v>127</v>
      </c>
      <c r="B3" s="118">
        <f>SUM(B5:B6)</f>
        <v>35658285.5</v>
      </c>
      <c r="C3" s="115" t="s">
        <v>174</v>
      </c>
      <c r="E3" s="72"/>
    </row>
    <row r="4" spans="1:6" ht="18.75" customHeight="1" x14ac:dyDescent="0.25">
      <c r="A4" s="496" t="s">
        <v>54</v>
      </c>
      <c r="B4" s="497"/>
      <c r="C4" s="448"/>
    </row>
    <row r="5" spans="1:6" ht="21" customHeight="1" x14ac:dyDescent="0.25">
      <c r="A5" s="97" t="s">
        <v>176</v>
      </c>
      <c r="B5" s="443">
        <f>VALUE('1.4.'!C26)</f>
        <v>28282722.5</v>
      </c>
      <c r="C5" s="449">
        <f>B5/B3</f>
        <v>0.79315990949705084</v>
      </c>
    </row>
    <row r="6" spans="1:6" ht="23.25" customHeight="1" x14ac:dyDescent="0.25">
      <c r="A6" s="97" t="s">
        <v>128</v>
      </c>
      <c r="B6" s="81">
        <f>VALUE('1.4.'!C27)</f>
        <v>7375563</v>
      </c>
      <c r="C6" s="449">
        <f>B6/B3</f>
        <v>0.20684009050294916</v>
      </c>
    </row>
    <row r="7" spans="1:6" ht="31.5" customHeight="1" thickBot="1" x14ac:dyDescent="0.3">
      <c r="A7" s="498" t="s">
        <v>291</v>
      </c>
      <c r="B7" s="498"/>
      <c r="C7" s="498"/>
      <c r="D7" s="498"/>
      <c r="E7" s="498"/>
    </row>
    <row r="8" spans="1:6" ht="48.75" customHeight="1" thickBot="1" x14ac:dyDescent="0.3">
      <c r="A8" s="117"/>
      <c r="B8" s="114" t="s">
        <v>176</v>
      </c>
      <c r="C8" s="114" t="s">
        <v>128</v>
      </c>
      <c r="D8" s="114" t="s">
        <v>48</v>
      </c>
      <c r="E8" s="115" t="s">
        <v>174</v>
      </c>
    </row>
    <row r="9" spans="1:6" ht="36.75" customHeight="1" x14ac:dyDescent="0.25">
      <c r="A9" s="82" t="s">
        <v>120</v>
      </c>
      <c r="B9" s="83">
        <f>SUM(B10:B13)</f>
        <v>27211229.5</v>
      </c>
      <c r="C9" s="83">
        <f>SUM(C10:C13)</f>
        <v>6751306</v>
      </c>
      <c r="D9" s="84">
        <f>SUM(B9:C9)</f>
        <v>33962535.5</v>
      </c>
      <c r="E9" s="191">
        <f>D9/$B$3</f>
        <v>0.95244443258495981</v>
      </c>
      <c r="F9" s="96"/>
    </row>
    <row r="10" spans="1:6" ht="32.25" customHeight="1" x14ac:dyDescent="0.25">
      <c r="A10" s="85" t="s">
        <v>121</v>
      </c>
      <c r="B10" s="83">
        <f>VALUE('1.4.'!F26)</f>
        <v>24338025.640000001</v>
      </c>
      <c r="C10" s="86">
        <f>VALUE('1.4.'!F27)</f>
        <v>168070</v>
      </c>
      <c r="D10" s="314">
        <f>SUM(B10:C10)</f>
        <v>24506095.640000001</v>
      </c>
      <c r="E10" s="444">
        <f t="shared" ref="E10:E13" si="0">D10/$B$3</f>
        <v>0.6872482873580672</v>
      </c>
    </row>
    <row r="11" spans="1:6" ht="24.75" customHeight="1" x14ac:dyDescent="0.25">
      <c r="A11" s="89" t="s">
        <v>122</v>
      </c>
      <c r="B11" s="86">
        <f>VALUE('1.4.'!H26)</f>
        <v>1874571.23</v>
      </c>
      <c r="C11" s="86">
        <f>VALUE('1.4.'!H27)</f>
        <v>6205223</v>
      </c>
      <c r="D11" s="315">
        <f t="shared" ref="D11:D13" si="1">SUM(B11:C11)</f>
        <v>8079794.2300000004</v>
      </c>
      <c r="E11" s="447">
        <f t="shared" si="0"/>
        <v>0.22658953218600486</v>
      </c>
    </row>
    <row r="12" spans="1:6" ht="21" customHeight="1" x14ac:dyDescent="0.25">
      <c r="A12" s="89" t="s">
        <v>123</v>
      </c>
      <c r="B12" s="90">
        <f>VALUE('1.4.'!I26)</f>
        <v>551637</v>
      </c>
      <c r="C12" s="90">
        <f>VALUE('1.4.'!I27)</f>
        <v>0</v>
      </c>
      <c r="D12" s="315">
        <f t="shared" si="1"/>
        <v>551637</v>
      </c>
      <c r="E12" s="447">
        <f t="shared" si="0"/>
        <v>1.5470093198956524E-2</v>
      </c>
    </row>
    <row r="13" spans="1:6" ht="24.75" customHeight="1" x14ac:dyDescent="0.25">
      <c r="A13" s="91" t="s">
        <v>124</v>
      </c>
      <c r="B13" s="83">
        <f>VALUE('1.4.'!J26)</f>
        <v>446995.63</v>
      </c>
      <c r="C13" s="83">
        <f>VALUE('1.4.'!J27)</f>
        <v>378013</v>
      </c>
      <c r="D13" s="445">
        <f t="shared" si="1"/>
        <v>825008.63</v>
      </c>
      <c r="E13" s="446">
        <f t="shared" si="0"/>
        <v>2.3136519841931269E-2</v>
      </c>
    </row>
    <row r="14" spans="1:6" ht="30.75" customHeight="1" thickBot="1" x14ac:dyDescent="0.3">
      <c r="A14" s="498" t="s">
        <v>292</v>
      </c>
      <c r="B14" s="498"/>
      <c r="C14" s="498"/>
      <c r="D14" s="498"/>
      <c r="E14" s="498"/>
    </row>
    <row r="15" spans="1:6" ht="53.25" customHeight="1" thickBot="1" x14ac:dyDescent="0.3">
      <c r="A15" s="116"/>
      <c r="B15" s="114" t="s">
        <v>176</v>
      </c>
      <c r="C15" s="114" t="s">
        <v>128</v>
      </c>
      <c r="D15" s="114" t="s">
        <v>48</v>
      </c>
      <c r="E15" s="115" t="s">
        <v>174</v>
      </c>
    </row>
    <row r="16" spans="1:6" ht="21" customHeight="1" x14ac:dyDescent="0.25">
      <c r="A16" s="439" t="s">
        <v>126</v>
      </c>
      <c r="B16" s="440">
        <f>SUM(B17:B19)</f>
        <v>80093</v>
      </c>
      <c r="C16" s="440">
        <f>SUM(C17:C19)</f>
        <v>62613</v>
      </c>
      <c r="D16" s="441">
        <f>SUM(B16:C16)</f>
        <v>142706</v>
      </c>
      <c r="E16" s="442">
        <f>D16/$B$3</f>
        <v>4.0020432277934398E-3</v>
      </c>
      <c r="F16" s="96"/>
    </row>
    <row r="17" spans="1:9" ht="21" customHeight="1" x14ac:dyDescent="0.25">
      <c r="A17" s="85" t="s">
        <v>177</v>
      </c>
      <c r="B17" s="90">
        <f>VALUE('1.4.'!K26)</f>
        <v>80093</v>
      </c>
      <c r="C17" s="90">
        <f>VALUE('1.4.'!K27)</f>
        <v>62613</v>
      </c>
      <c r="D17" s="87"/>
      <c r="E17" s="192">
        <f t="shared" ref="E17:E19" si="2">D17/$B$3</f>
        <v>0</v>
      </c>
    </row>
    <row r="18" spans="1:9" ht="34.5" customHeight="1" x14ac:dyDescent="0.25">
      <c r="A18" s="85" t="s">
        <v>175</v>
      </c>
      <c r="B18" s="90"/>
      <c r="C18" s="90"/>
      <c r="D18" s="87"/>
      <c r="E18" s="192">
        <f t="shared" si="2"/>
        <v>0</v>
      </c>
    </row>
    <row r="19" spans="1:9" ht="21" customHeight="1" x14ac:dyDescent="0.25">
      <c r="A19" s="91" t="s">
        <v>56</v>
      </c>
      <c r="B19" s="83"/>
      <c r="C19" s="83"/>
      <c r="D19" s="98"/>
      <c r="E19" s="192">
        <f t="shared" si="2"/>
        <v>0</v>
      </c>
    </row>
    <row r="20" spans="1:9" ht="27" customHeight="1" thickBot="1" x14ac:dyDescent="0.3">
      <c r="A20" s="490" t="s">
        <v>56</v>
      </c>
      <c r="B20" s="490"/>
      <c r="C20" s="490"/>
      <c r="D20" s="490"/>
      <c r="E20" s="490"/>
      <c r="F20" s="438"/>
      <c r="G20" s="438"/>
    </row>
    <row r="21" spans="1:9" ht="45.75" customHeight="1" thickBot="1" x14ac:dyDescent="0.3">
      <c r="A21" s="113"/>
      <c r="B21" s="114" t="s">
        <v>176</v>
      </c>
      <c r="C21" s="114" t="s">
        <v>128</v>
      </c>
      <c r="D21" s="114" t="s">
        <v>48</v>
      </c>
      <c r="E21" s="115" t="s">
        <v>174</v>
      </c>
    </row>
    <row r="22" spans="1:9" ht="25.5" customHeight="1" x14ac:dyDescent="0.25">
      <c r="A22" s="93" t="s">
        <v>56</v>
      </c>
      <c r="B22" s="94">
        <f>VALUE('1.4.'!M26)</f>
        <v>991400</v>
      </c>
      <c r="C22" s="94">
        <f>VALUE('1.4.'!M27)</f>
        <v>561644</v>
      </c>
      <c r="D22" s="84">
        <f>SUM(B22:C22)</f>
        <v>1553044</v>
      </c>
      <c r="E22" s="99">
        <f>D22/B3</f>
        <v>4.3553524187246749E-2</v>
      </c>
      <c r="F22" s="450"/>
    </row>
    <row r="23" spans="1:9" ht="56.25" customHeight="1" x14ac:dyDescent="0.25">
      <c r="A23" s="312"/>
      <c r="B23" s="312"/>
      <c r="C23" s="312"/>
    </row>
    <row r="25" spans="1:9" ht="51.75" customHeight="1" x14ac:dyDescent="0.25">
      <c r="B25" s="95"/>
      <c r="C25" s="95"/>
      <c r="D25" s="95"/>
      <c r="E25" s="95"/>
      <c r="F25" s="95"/>
      <c r="G25" s="95"/>
      <c r="H25" s="95"/>
      <c r="I25" s="95"/>
    </row>
    <row r="26" spans="1:9" x14ac:dyDescent="0.25">
      <c r="B26" s="96"/>
      <c r="C26" s="96"/>
      <c r="D26" s="96"/>
      <c r="E26" s="96"/>
      <c r="F26" s="96"/>
      <c r="G26" s="96"/>
      <c r="H26" s="96"/>
      <c r="I26" s="96"/>
    </row>
    <row r="27" spans="1:9" x14ac:dyDescent="0.25">
      <c r="B27" s="96"/>
      <c r="C27" s="96"/>
      <c r="D27" s="96"/>
      <c r="E27" s="96"/>
      <c r="F27" s="96"/>
      <c r="G27" s="96"/>
      <c r="H27" s="96"/>
      <c r="I27" s="96"/>
    </row>
    <row r="28" spans="1:9" x14ac:dyDescent="0.25">
      <c r="B28" s="96"/>
      <c r="C28" s="96"/>
      <c r="D28" s="96"/>
      <c r="E28" s="96"/>
      <c r="F28" s="96"/>
      <c r="G28" s="96"/>
      <c r="H28" s="96"/>
      <c r="I28" s="96"/>
    </row>
  </sheetData>
  <mergeCells count="4">
    <mergeCell ref="A4:B4"/>
    <mergeCell ref="A7:E7"/>
    <mergeCell ref="A14:E14"/>
    <mergeCell ref="A20:E20"/>
  </mergeCells>
  <pageMargins left="0.70866141732283472" right="0.63" top="0.74803149606299213" bottom="0.74803149606299213" header="0.31496062992125984" footer="0.31496062992125984"/>
  <pageSetup paperSize="9" scale="63" firstPageNumber="2" orientation="portrait" useFirstPageNumber="1" r:id="rId1"/>
  <headerFooter>
    <oddHeader>&amp;R&amp;E&amp;K512373Augstākās izglītības finansējums 2016. gadā</oddHeader>
    <oddFooter>&amp;C&amp;A</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553066"/>
  </sheetPr>
  <dimension ref="A1:Y28"/>
  <sheetViews>
    <sheetView zoomScaleNormal="100" workbookViewId="0">
      <pane ySplit="5" topLeftCell="A6" activePane="bottomLeft" state="frozen"/>
      <selection activeCell="E5" sqref="E5"/>
      <selection pane="bottomLeft" activeCell="U12" sqref="U12"/>
    </sheetView>
  </sheetViews>
  <sheetFormatPr defaultColWidth="9.140625" defaultRowHeight="12.75" x14ac:dyDescent="0.2"/>
  <cols>
    <col min="1" max="1" width="6.7109375" style="1" customWidth="1"/>
    <col min="2" max="2" width="11.85546875" style="1" customWidth="1"/>
    <col min="3" max="3" width="12.42578125" style="1" customWidth="1"/>
    <col min="4" max="4" width="13.42578125" style="1" customWidth="1"/>
    <col min="5" max="5" width="10.7109375" style="1" customWidth="1"/>
    <col min="6" max="6" width="12" style="1" customWidth="1"/>
    <col min="7" max="7" width="11.7109375" style="1" customWidth="1"/>
    <col min="8" max="8" width="13.140625" style="1" customWidth="1"/>
    <col min="9" max="9" width="11.5703125" style="1" customWidth="1"/>
    <col min="10" max="10" width="10.28515625" style="1" customWidth="1"/>
    <col min="11" max="14" width="11" style="1" customWidth="1"/>
    <col min="15" max="15" width="11.85546875" style="1" customWidth="1"/>
    <col min="16" max="16" width="12.140625" style="1" customWidth="1"/>
    <col min="17" max="17" width="11.5703125" style="1" customWidth="1"/>
    <col min="18" max="18" width="8.28515625" style="1" customWidth="1"/>
    <col min="19" max="20" width="12.140625" style="4" customWidth="1"/>
    <col min="21" max="21" width="11.5703125" style="4" customWidth="1"/>
    <col min="22" max="22" width="9.28515625" style="1" bestFit="1" customWidth="1"/>
    <col min="23" max="23" width="11.42578125" style="1" bestFit="1" customWidth="1"/>
    <col min="24" max="16384" width="9.140625" style="1"/>
  </cols>
  <sheetData>
    <row r="1" spans="1:25" ht="20.25" customHeight="1" x14ac:dyDescent="0.25">
      <c r="A1" s="9" t="s">
        <v>247</v>
      </c>
    </row>
    <row r="2" spans="1:25" ht="19.5" customHeight="1" x14ac:dyDescent="0.2">
      <c r="A2" s="519" t="s">
        <v>0</v>
      </c>
      <c r="B2" s="522" t="s">
        <v>1</v>
      </c>
      <c r="C2" s="525" t="s">
        <v>45</v>
      </c>
      <c r="D2" s="510" t="s">
        <v>43</v>
      </c>
      <c r="E2" s="511"/>
      <c r="F2" s="511"/>
      <c r="G2" s="511"/>
      <c r="H2" s="511"/>
      <c r="I2" s="511"/>
      <c r="J2" s="512"/>
      <c r="K2" s="535" t="s">
        <v>44</v>
      </c>
      <c r="L2" s="531"/>
      <c r="M2" s="531"/>
      <c r="N2" s="531"/>
      <c r="O2" s="531"/>
      <c r="P2" s="536"/>
      <c r="Q2" s="531" t="s">
        <v>57</v>
      </c>
      <c r="R2" s="532"/>
    </row>
    <row r="3" spans="1:25" ht="25.5" customHeight="1" x14ac:dyDescent="0.2">
      <c r="A3" s="520"/>
      <c r="B3" s="523"/>
      <c r="C3" s="526"/>
      <c r="D3" s="528" t="s">
        <v>15</v>
      </c>
      <c r="E3" s="529"/>
      <c r="F3" s="503" t="s">
        <v>111</v>
      </c>
      <c r="G3" s="530"/>
      <c r="H3" s="503" t="s">
        <v>46</v>
      </c>
      <c r="I3" s="503" t="s">
        <v>47</v>
      </c>
      <c r="J3" s="505" t="s">
        <v>2</v>
      </c>
      <c r="K3" s="528" t="s">
        <v>244</v>
      </c>
      <c r="L3" s="529"/>
      <c r="M3" s="499" t="s">
        <v>111</v>
      </c>
      <c r="N3" s="500"/>
      <c r="O3" s="503" t="s">
        <v>175</v>
      </c>
      <c r="P3" s="501" t="s">
        <v>245</v>
      </c>
      <c r="Q3" s="533"/>
      <c r="R3" s="534"/>
    </row>
    <row r="4" spans="1:25" ht="33.75" customHeight="1" x14ac:dyDescent="0.2">
      <c r="A4" s="521"/>
      <c r="B4" s="524"/>
      <c r="C4" s="527"/>
      <c r="D4" s="234" t="s">
        <v>42</v>
      </c>
      <c r="E4" s="228" t="s">
        <v>183</v>
      </c>
      <c r="F4" s="228" t="s">
        <v>17</v>
      </c>
      <c r="G4" s="229" t="s">
        <v>55</v>
      </c>
      <c r="H4" s="504"/>
      <c r="I4" s="504"/>
      <c r="J4" s="502"/>
      <c r="K4" s="234" t="s">
        <v>42</v>
      </c>
      <c r="L4" s="230" t="s">
        <v>183</v>
      </c>
      <c r="M4" s="228" t="s">
        <v>17</v>
      </c>
      <c r="N4" s="229" t="s">
        <v>266</v>
      </c>
      <c r="O4" s="504"/>
      <c r="P4" s="502"/>
      <c r="Q4" s="234" t="s">
        <v>42</v>
      </c>
      <c r="R4" s="230" t="s">
        <v>183</v>
      </c>
    </row>
    <row r="5" spans="1:25" ht="21" customHeight="1" x14ac:dyDescent="0.2">
      <c r="A5" s="515"/>
      <c r="B5" s="516"/>
      <c r="C5" s="517"/>
      <c r="D5" s="517"/>
      <c r="E5" s="517"/>
      <c r="F5" s="517"/>
      <c r="G5" s="517"/>
      <c r="H5" s="517"/>
      <c r="I5" s="517"/>
      <c r="J5" s="517"/>
      <c r="K5" s="517"/>
      <c r="L5" s="517"/>
      <c r="M5" s="517"/>
      <c r="N5" s="517"/>
      <c r="O5" s="517"/>
      <c r="P5" s="517"/>
      <c r="Q5" s="516"/>
      <c r="R5" s="518"/>
    </row>
    <row r="6" spans="1:25" ht="21" customHeight="1" x14ac:dyDescent="0.2">
      <c r="A6" s="201">
        <v>1</v>
      </c>
      <c r="B6" s="387" t="s">
        <v>3</v>
      </c>
      <c r="C6" s="210">
        <f>SUM(D6,K6,Q6)</f>
        <v>115097590.70999998</v>
      </c>
      <c r="D6" s="367">
        <f>SUM(F6,H6:J6)</f>
        <v>46171029.529999994</v>
      </c>
      <c r="E6" s="11">
        <f>D6/C6</f>
        <v>0.40114679416993682</v>
      </c>
      <c r="F6" s="210">
        <v>23534880.009999998</v>
      </c>
      <c r="G6" s="210">
        <v>1075195.0099999998</v>
      </c>
      <c r="H6" s="210">
        <v>13189384.83</v>
      </c>
      <c r="I6" s="210">
        <v>7775833.1500000004</v>
      </c>
      <c r="J6" s="223">
        <v>1670931.54</v>
      </c>
      <c r="K6" s="210">
        <f>SUM(M6,O6,P6)</f>
        <v>33276850.479999986</v>
      </c>
      <c r="L6" s="383">
        <f>K6/C6</f>
        <v>0.28911856690245041</v>
      </c>
      <c r="M6" s="210">
        <v>17125059.026023999</v>
      </c>
      <c r="N6" s="210">
        <v>2095239.1499999997</v>
      </c>
      <c r="O6" s="210">
        <v>15251018.793975985</v>
      </c>
      <c r="P6" s="223">
        <v>900772.65999999992</v>
      </c>
      <c r="Q6" s="210">
        <v>35649710.700000003</v>
      </c>
      <c r="R6" s="202">
        <f>Q6/C6</f>
        <v>0.30973463892761277</v>
      </c>
      <c r="S6" s="478"/>
      <c r="X6" s="145"/>
      <c r="Y6" s="145"/>
    </row>
    <row r="7" spans="1:25" ht="16.5" customHeight="1" x14ac:dyDescent="0.2">
      <c r="A7" s="201">
        <v>2</v>
      </c>
      <c r="B7" s="387" t="s">
        <v>4</v>
      </c>
      <c r="C7" s="210">
        <f>SUM(D7,K7,Q7)</f>
        <v>77881725.069999993</v>
      </c>
      <c r="D7" s="367">
        <f>SUM(F7,H7:J7)</f>
        <v>36544258.919999994</v>
      </c>
      <c r="E7" s="11">
        <f>D7/C7</f>
        <v>0.46922765112295678</v>
      </c>
      <c r="F7" s="210">
        <v>24556463.379999999</v>
      </c>
      <c r="G7" s="210">
        <v>2986295.63</v>
      </c>
      <c r="H7" s="210">
        <v>11250188</v>
      </c>
      <c r="I7" s="210">
        <v>737607.54</v>
      </c>
      <c r="J7" s="223"/>
      <c r="K7" s="210">
        <f>SUM(M7,O7,P7)</f>
        <v>34137442.370000005</v>
      </c>
      <c r="L7" s="383">
        <f>K7/C7</f>
        <v>0.43832416833753124</v>
      </c>
      <c r="M7" s="210">
        <v>26939796.870000005</v>
      </c>
      <c r="N7" s="210">
        <v>14776959.880000006</v>
      </c>
      <c r="O7" s="210">
        <v>5850780.9700000007</v>
      </c>
      <c r="P7" s="223">
        <v>1346864.5300000012</v>
      </c>
      <c r="Q7" s="210">
        <v>7200023.7800000003</v>
      </c>
      <c r="R7" s="202">
        <f>Q7/C7</f>
        <v>9.2448180539512037E-2</v>
      </c>
      <c r="S7" s="478"/>
      <c r="T7" s="5"/>
      <c r="U7" s="6"/>
      <c r="X7" s="145"/>
      <c r="Y7" s="145"/>
    </row>
    <row r="8" spans="1:25" ht="16.5" customHeight="1" x14ac:dyDescent="0.2">
      <c r="A8" s="201">
        <v>3</v>
      </c>
      <c r="B8" s="387" t="s">
        <v>5</v>
      </c>
      <c r="C8" s="210">
        <f t="shared" ref="C8:C18" si="0">SUM(D8,K8,Q8)</f>
        <v>33898328</v>
      </c>
      <c r="D8" s="367">
        <f t="shared" ref="D8:D20" si="1">SUM(F8,H8:J8)</f>
        <v>14850982</v>
      </c>
      <c r="E8" s="11">
        <f t="shared" ref="E8:E20" si="2">D8/C8</f>
        <v>0.43810367284191715</v>
      </c>
      <c r="F8" s="210">
        <f>G8+10463377</f>
        <v>12222481</v>
      </c>
      <c r="G8" s="210">
        <v>1759104</v>
      </c>
      <c r="H8" s="210">
        <v>2380087</v>
      </c>
      <c r="I8" s="210">
        <v>192823</v>
      </c>
      <c r="J8" s="223">
        <v>55591</v>
      </c>
      <c r="K8" s="210">
        <f t="shared" ref="K8:K20" si="3">SUM(M8,O8,P8)</f>
        <v>11683096</v>
      </c>
      <c r="L8" s="383">
        <f t="shared" ref="L8:L19" si="4">K8/C8</f>
        <v>0.34465109901585705</v>
      </c>
      <c r="M8" s="210">
        <v>8032410</v>
      </c>
      <c r="N8" s="210">
        <v>6527668</v>
      </c>
      <c r="O8" s="210">
        <v>1665767</v>
      </c>
      <c r="P8" s="223">
        <v>1984919</v>
      </c>
      <c r="Q8" s="210">
        <v>7364250</v>
      </c>
      <c r="R8" s="202">
        <f t="shared" ref="R8:R20" si="5">Q8/C8</f>
        <v>0.21724522814222577</v>
      </c>
      <c r="S8" s="478"/>
      <c r="T8" s="5"/>
      <c r="U8" s="6"/>
      <c r="X8" s="145"/>
      <c r="Y8" s="145"/>
    </row>
    <row r="9" spans="1:25" ht="16.5" customHeight="1" x14ac:dyDescent="0.2">
      <c r="A9" s="201">
        <v>4</v>
      </c>
      <c r="B9" s="387" t="s">
        <v>6</v>
      </c>
      <c r="C9" s="210">
        <f t="shared" si="0"/>
        <v>15456807</v>
      </c>
      <c r="D9" s="367">
        <f t="shared" si="1"/>
        <v>12576316</v>
      </c>
      <c r="E9" s="11">
        <f t="shared" si="2"/>
        <v>0.81364255890624759</v>
      </c>
      <c r="F9" s="210">
        <v>11842941</v>
      </c>
      <c r="G9" s="210">
        <v>6426278</v>
      </c>
      <c r="H9" s="210">
        <v>453119</v>
      </c>
      <c r="I9" s="210">
        <v>272437</v>
      </c>
      <c r="J9" s="223">
        <f>7819</f>
        <v>7819</v>
      </c>
      <c r="K9" s="210">
        <f t="shared" si="3"/>
        <v>2374084</v>
      </c>
      <c r="L9" s="383">
        <f t="shared" si="4"/>
        <v>0.15359472367093668</v>
      </c>
      <c r="M9" s="210">
        <v>2234976</v>
      </c>
      <c r="N9" s="210">
        <v>938320</v>
      </c>
      <c r="O9" s="210"/>
      <c r="P9" s="223">
        <v>139108</v>
      </c>
      <c r="Q9" s="210">
        <v>506407</v>
      </c>
      <c r="R9" s="202">
        <f t="shared" si="5"/>
        <v>3.2762717422815724E-2</v>
      </c>
      <c r="S9" s="478"/>
      <c r="T9" s="5"/>
      <c r="U9" s="6"/>
      <c r="X9" s="145"/>
      <c r="Y9" s="145"/>
    </row>
    <row r="10" spans="1:25" ht="16.5" customHeight="1" x14ac:dyDescent="0.2">
      <c r="A10" s="201">
        <v>5</v>
      </c>
      <c r="B10" s="387" t="s">
        <v>7</v>
      </c>
      <c r="C10" s="210">
        <f t="shared" si="0"/>
        <v>71428162.131999999</v>
      </c>
      <c r="D10" s="367">
        <f t="shared" si="1"/>
        <v>60636639</v>
      </c>
      <c r="E10" s="11">
        <f t="shared" si="2"/>
        <v>0.84891781042808923</v>
      </c>
      <c r="F10" s="210">
        <v>30729068</v>
      </c>
      <c r="G10" s="210"/>
      <c r="H10" s="210">
        <v>29266871</v>
      </c>
      <c r="I10" s="210">
        <v>640700</v>
      </c>
      <c r="J10" s="223"/>
      <c r="K10" s="210">
        <f t="shared" si="3"/>
        <v>6164215.1299999999</v>
      </c>
      <c r="L10" s="383">
        <f t="shared" si="4"/>
        <v>8.6299506329288789E-2</v>
      </c>
      <c r="M10" s="210">
        <v>4068764.02</v>
      </c>
      <c r="N10" s="210">
        <v>1261906.6300000001</v>
      </c>
      <c r="O10" s="210">
        <v>510492.11</v>
      </c>
      <c r="P10" s="223">
        <v>1584959</v>
      </c>
      <c r="Q10" s="210">
        <v>4627308.0020000003</v>
      </c>
      <c r="R10" s="202">
        <f t="shared" si="5"/>
        <v>6.4782683242621958E-2</v>
      </c>
      <c r="S10" s="478"/>
      <c r="T10" s="5"/>
      <c r="U10" s="6"/>
      <c r="X10" s="145"/>
      <c r="Y10" s="145"/>
    </row>
    <row r="11" spans="1:25" ht="16.5" customHeight="1" x14ac:dyDescent="0.2">
      <c r="A11" s="201">
        <v>6</v>
      </c>
      <c r="B11" s="387" t="s">
        <v>8</v>
      </c>
      <c r="C11" s="210">
        <f t="shared" si="0"/>
        <v>6141192</v>
      </c>
      <c r="D11" s="367">
        <f>SUM(F11,H11:J11)</f>
        <v>5021335</v>
      </c>
      <c r="E11" s="382">
        <f t="shared" si="2"/>
        <v>0.81764826763273324</v>
      </c>
      <c r="F11" s="210">
        <v>3393172</v>
      </c>
      <c r="G11" s="210">
        <v>1068509</v>
      </c>
      <c r="H11" s="210">
        <v>590518</v>
      </c>
      <c r="I11" s="210">
        <v>1037645</v>
      </c>
      <c r="J11" s="223"/>
      <c r="K11" s="210">
        <f t="shared" si="3"/>
        <v>919916</v>
      </c>
      <c r="L11" s="383">
        <f t="shared" si="4"/>
        <v>0.149794372167488</v>
      </c>
      <c r="M11" s="210">
        <v>815885</v>
      </c>
      <c r="N11" s="210">
        <v>244562</v>
      </c>
      <c r="O11" s="210">
        <v>104031</v>
      </c>
      <c r="P11" s="223"/>
      <c r="Q11" s="210">
        <v>199941</v>
      </c>
      <c r="R11" s="383">
        <f t="shared" si="5"/>
        <v>3.2557360199778805E-2</v>
      </c>
      <c r="S11" s="478"/>
      <c r="T11" s="5"/>
      <c r="U11" s="8"/>
      <c r="W11" s="307"/>
      <c r="X11" s="145"/>
      <c r="Y11" s="145"/>
    </row>
    <row r="12" spans="1:25" ht="16.5" customHeight="1" x14ac:dyDescent="0.2">
      <c r="A12" s="201">
        <v>7</v>
      </c>
      <c r="B12" s="387" t="s">
        <v>36</v>
      </c>
      <c r="C12" s="210">
        <f t="shared" si="0"/>
        <v>4519577</v>
      </c>
      <c r="D12" s="367">
        <f t="shared" si="1"/>
        <v>3407098</v>
      </c>
      <c r="E12" s="382">
        <f t="shared" si="2"/>
        <v>0.7538532920226827</v>
      </c>
      <c r="F12" s="210">
        <v>2857883</v>
      </c>
      <c r="G12" s="210">
        <v>280920</v>
      </c>
      <c r="H12" s="210">
        <v>385442</v>
      </c>
      <c r="I12" s="210">
        <v>14302</v>
      </c>
      <c r="J12" s="223">
        <v>149471</v>
      </c>
      <c r="K12" s="210">
        <f t="shared" si="3"/>
        <v>1112479</v>
      </c>
      <c r="L12" s="383">
        <f t="shared" si="4"/>
        <v>0.24614670797731736</v>
      </c>
      <c r="M12" s="210">
        <v>963362</v>
      </c>
      <c r="N12" s="210">
        <v>486328</v>
      </c>
      <c r="O12" s="210">
        <v>71583</v>
      </c>
      <c r="P12" s="223">
        <v>77534</v>
      </c>
      <c r="Q12" s="210"/>
      <c r="R12" s="383">
        <f t="shared" si="5"/>
        <v>0</v>
      </c>
      <c r="S12" s="478"/>
      <c r="T12" s="5"/>
      <c r="U12" s="6"/>
      <c r="X12" s="145"/>
      <c r="Y12" s="145"/>
    </row>
    <row r="13" spans="1:25" ht="16.5" customHeight="1" x14ac:dyDescent="0.2">
      <c r="A13" s="201">
        <v>8</v>
      </c>
      <c r="B13" s="387" t="s">
        <v>92</v>
      </c>
      <c r="C13" s="210">
        <f t="shared" si="0"/>
        <v>6352254</v>
      </c>
      <c r="D13" s="367">
        <f t="shared" si="1"/>
        <v>6116870</v>
      </c>
      <c r="E13" s="382">
        <f t="shared" si="2"/>
        <v>0.96294480667807048</v>
      </c>
      <c r="F13" s="210">
        <v>5855245</v>
      </c>
      <c r="G13" s="210">
        <v>713606</v>
      </c>
      <c r="H13" s="210">
        <v>92954</v>
      </c>
      <c r="I13" s="210"/>
      <c r="J13" s="223">
        <v>168671</v>
      </c>
      <c r="K13" s="210">
        <f t="shared" si="3"/>
        <v>207558</v>
      </c>
      <c r="L13" s="383">
        <f t="shared" si="4"/>
        <v>3.267470098015602E-2</v>
      </c>
      <c r="M13" s="210">
        <v>207558</v>
      </c>
      <c r="N13" s="379"/>
      <c r="O13" s="379"/>
      <c r="P13" s="380"/>
      <c r="Q13" s="210">
        <v>27826</v>
      </c>
      <c r="R13" s="383">
        <f t="shared" si="5"/>
        <v>4.3804923417734868E-3</v>
      </c>
      <c r="S13" s="478"/>
      <c r="T13" s="5"/>
      <c r="U13" s="6"/>
      <c r="X13" s="145"/>
      <c r="Y13" s="145"/>
    </row>
    <row r="14" spans="1:25" ht="16.5" customHeight="1" x14ac:dyDescent="0.25">
      <c r="A14" s="201">
        <v>9</v>
      </c>
      <c r="B14" s="387" t="s">
        <v>40</v>
      </c>
      <c r="C14" s="210">
        <f t="shared" si="0"/>
        <v>4953318</v>
      </c>
      <c r="D14" s="367">
        <f t="shared" si="1"/>
        <v>4643512</v>
      </c>
      <c r="E14" s="382">
        <f t="shared" si="2"/>
        <v>0.93745485349416291</v>
      </c>
      <c r="F14" s="210">
        <v>3757919</v>
      </c>
      <c r="G14" s="210">
        <v>491595</v>
      </c>
      <c r="H14" s="210">
        <v>195035</v>
      </c>
      <c r="I14" s="210">
        <v>498758</v>
      </c>
      <c r="J14" s="223">
        <v>191800</v>
      </c>
      <c r="K14" s="210">
        <f t="shared" si="3"/>
        <v>134364</v>
      </c>
      <c r="L14" s="383">
        <f t="shared" si="4"/>
        <v>2.712605974419571E-2</v>
      </c>
      <c r="M14" s="210">
        <v>134364</v>
      </c>
      <c r="N14" s="379"/>
      <c r="O14" s="379"/>
      <c r="P14" s="380"/>
      <c r="Q14" s="210">
        <v>175442</v>
      </c>
      <c r="R14" s="383">
        <f t="shared" si="5"/>
        <v>3.5419086761641391E-2</v>
      </c>
      <c r="S14" s="478"/>
      <c r="T14" s="477"/>
      <c r="U14" s="6"/>
    </row>
    <row r="15" spans="1:25" ht="16.5" customHeight="1" x14ac:dyDescent="0.2">
      <c r="A15" s="201">
        <v>10</v>
      </c>
      <c r="B15" s="387" t="s">
        <v>9</v>
      </c>
      <c r="C15" s="210">
        <f t="shared" si="0"/>
        <v>4947551</v>
      </c>
      <c r="D15" s="367">
        <f t="shared" si="1"/>
        <v>4077988</v>
      </c>
      <c r="E15" s="382">
        <f t="shared" si="2"/>
        <v>0.82424375211089285</v>
      </c>
      <c r="F15" s="210">
        <v>2757164</v>
      </c>
      <c r="G15" s="210">
        <v>1184272</v>
      </c>
      <c r="H15" s="210">
        <v>1032677</v>
      </c>
      <c r="I15" s="210"/>
      <c r="J15" s="223">
        <v>288147</v>
      </c>
      <c r="K15" s="210">
        <f t="shared" si="3"/>
        <v>16407</v>
      </c>
      <c r="L15" s="485">
        <f t="shared" si="4"/>
        <v>3.316186129258698E-3</v>
      </c>
      <c r="M15" s="210">
        <v>16407</v>
      </c>
      <c r="N15" s="381"/>
      <c r="O15" s="381"/>
      <c r="P15" s="385"/>
      <c r="Q15" s="210">
        <v>853156</v>
      </c>
      <c r="R15" s="383">
        <f t="shared" si="5"/>
        <v>0.17244006175984847</v>
      </c>
      <c r="S15" s="478"/>
      <c r="T15" s="487"/>
      <c r="U15" s="6"/>
    </row>
    <row r="16" spans="1:25" ht="16.5" customHeight="1" x14ac:dyDescent="0.2">
      <c r="A16" s="201">
        <v>11</v>
      </c>
      <c r="B16" s="387" t="s">
        <v>10</v>
      </c>
      <c r="C16" s="210">
        <f t="shared" si="0"/>
        <v>2183375</v>
      </c>
      <c r="D16" s="367">
        <f t="shared" si="1"/>
        <v>1648813</v>
      </c>
      <c r="E16" s="382">
        <f t="shared" si="2"/>
        <v>0.75516711513139068</v>
      </c>
      <c r="F16" s="210">
        <v>698906</v>
      </c>
      <c r="G16" s="210"/>
      <c r="H16" s="210">
        <v>528171</v>
      </c>
      <c r="I16" s="210">
        <v>421736</v>
      </c>
      <c r="J16" s="223"/>
      <c r="K16" s="210">
        <f>SUM(M16,O16,P16)</f>
        <v>72623</v>
      </c>
      <c r="L16" s="383">
        <f t="shared" si="4"/>
        <v>3.3261807980763725E-2</v>
      </c>
      <c r="M16" s="210">
        <v>72623</v>
      </c>
      <c r="N16" s="381">
        <v>72623</v>
      </c>
      <c r="O16" s="381"/>
      <c r="P16" s="384"/>
      <c r="Q16" s="210">
        <v>461939</v>
      </c>
      <c r="R16" s="383">
        <f t="shared" si="5"/>
        <v>0.21157107688784565</v>
      </c>
      <c r="S16" s="478"/>
      <c r="T16" s="5"/>
      <c r="U16" s="6"/>
    </row>
    <row r="17" spans="1:23" ht="16.5" customHeight="1" x14ac:dyDescent="0.2">
      <c r="A17" s="201">
        <v>12</v>
      </c>
      <c r="B17" s="387" t="s">
        <v>38</v>
      </c>
      <c r="C17" s="210">
        <f t="shared" si="0"/>
        <v>6314473</v>
      </c>
      <c r="D17" s="367">
        <f t="shared" si="1"/>
        <v>4798763</v>
      </c>
      <c r="E17" s="382">
        <f t="shared" si="2"/>
        <v>0.7599625495270943</v>
      </c>
      <c r="F17" s="210">
        <f>2162918+20095+1536162</f>
        <v>3719175</v>
      </c>
      <c r="G17" s="210">
        <f>1536162</f>
        <v>1536162</v>
      </c>
      <c r="H17" s="210">
        <f>306135+79309+1173</f>
        <v>386617</v>
      </c>
      <c r="I17" s="210">
        <v>662669</v>
      </c>
      <c r="J17" s="223">
        <v>30302</v>
      </c>
      <c r="K17" s="210">
        <f>SUM(M17,O17,P17)</f>
        <v>958386</v>
      </c>
      <c r="L17" s="383">
        <f t="shared" si="4"/>
        <v>0.15177608646042196</v>
      </c>
      <c r="M17" s="210">
        <v>876454</v>
      </c>
      <c r="N17" s="381">
        <v>486900</v>
      </c>
      <c r="O17" s="381"/>
      <c r="P17" s="380">
        <v>81932</v>
      </c>
      <c r="Q17" s="210">
        <v>557324</v>
      </c>
      <c r="R17" s="383">
        <f t="shared" si="5"/>
        <v>8.8261364012483703E-2</v>
      </c>
      <c r="S17" s="478"/>
      <c r="T17" s="5"/>
      <c r="U17" s="6"/>
    </row>
    <row r="18" spans="1:23" ht="16.5" customHeight="1" x14ac:dyDescent="0.2">
      <c r="A18" s="201">
        <v>13</v>
      </c>
      <c r="B18" s="387" t="s">
        <v>12</v>
      </c>
      <c r="C18" s="210">
        <f t="shared" si="0"/>
        <v>7350754.1699999999</v>
      </c>
      <c r="D18" s="367">
        <f>SUM(F18,H18:J18)</f>
        <v>2233981</v>
      </c>
      <c r="E18" s="382">
        <f t="shared" si="2"/>
        <v>0.30391180936472534</v>
      </c>
      <c r="F18" s="210">
        <f>162475+10124+1208194+4618+74738+607151</f>
        <v>2067300</v>
      </c>
      <c r="G18" s="210">
        <v>859106</v>
      </c>
      <c r="H18" s="210">
        <v>138285</v>
      </c>
      <c r="I18" s="210">
        <v>11497</v>
      </c>
      <c r="J18" s="223">
        <v>16899</v>
      </c>
      <c r="K18" s="210">
        <f>SUM(M18,O18,P18)</f>
        <v>4419427.17</v>
      </c>
      <c r="L18" s="383">
        <f t="shared" si="4"/>
        <v>0.60122091798915378</v>
      </c>
      <c r="M18" s="210">
        <v>4168593</v>
      </c>
      <c r="N18" s="381">
        <v>1837947</v>
      </c>
      <c r="O18" s="210">
        <v>4080</v>
      </c>
      <c r="P18" s="364">
        <v>246754.16999999998</v>
      </c>
      <c r="Q18" s="386">
        <v>697346</v>
      </c>
      <c r="R18" s="383">
        <f t="shared" si="5"/>
        <v>9.4867272646120882E-2</v>
      </c>
      <c r="S18" s="478"/>
      <c r="T18" s="5"/>
      <c r="U18" s="6"/>
    </row>
    <row r="19" spans="1:23" ht="16.5" customHeight="1" x14ac:dyDescent="0.2">
      <c r="A19" s="201">
        <v>14</v>
      </c>
      <c r="B19" s="387" t="s">
        <v>13</v>
      </c>
      <c r="C19" s="210">
        <f>SUM(D19,K19,Q19)</f>
        <v>4392861</v>
      </c>
      <c r="D19" s="367">
        <f t="shared" si="1"/>
        <v>2509585</v>
      </c>
      <c r="E19" s="382">
        <f t="shared" si="2"/>
        <v>0.57128714065844555</v>
      </c>
      <c r="F19" s="210">
        <v>2007214</v>
      </c>
      <c r="G19" s="210">
        <v>726683</v>
      </c>
      <c r="H19" s="210">
        <v>179537</v>
      </c>
      <c r="I19" s="210">
        <v>34259</v>
      </c>
      <c r="J19" s="223">
        <v>288575</v>
      </c>
      <c r="K19" s="210">
        <f t="shared" si="3"/>
        <v>1522010</v>
      </c>
      <c r="L19" s="383">
        <f t="shared" si="4"/>
        <v>0.3464735169175624</v>
      </c>
      <c r="M19" s="210">
        <v>1082444</v>
      </c>
      <c r="N19" s="210">
        <v>295163</v>
      </c>
      <c r="O19" s="210">
        <v>337613</v>
      </c>
      <c r="P19" s="364">
        <v>101953</v>
      </c>
      <c r="Q19" s="386">
        <v>361266</v>
      </c>
      <c r="R19" s="383">
        <f t="shared" si="5"/>
        <v>8.2239342423992015E-2</v>
      </c>
      <c r="S19" s="478"/>
      <c r="T19" s="5"/>
      <c r="U19" s="6"/>
    </row>
    <row r="20" spans="1:23" ht="16.5" customHeight="1" x14ac:dyDescent="0.2">
      <c r="A20" s="201">
        <v>15</v>
      </c>
      <c r="B20" s="387" t="s">
        <v>14</v>
      </c>
      <c r="C20" s="210">
        <f>SUM(D20,K20,Q20)</f>
        <v>4146647</v>
      </c>
      <c r="D20" s="367">
        <f t="shared" si="1"/>
        <v>2878756</v>
      </c>
      <c r="E20" s="382">
        <f t="shared" si="2"/>
        <v>0.69423705466127206</v>
      </c>
      <c r="F20" s="210">
        <v>990417</v>
      </c>
      <c r="G20" s="210">
        <v>758173</v>
      </c>
      <c r="H20" s="210">
        <v>1888339</v>
      </c>
      <c r="I20" s="210"/>
      <c r="J20" s="364"/>
      <c r="K20" s="386">
        <f t="shared" si="3"/>
        <v>46584</v>
      </c>
      <c r="L20" s="383">
        <f>K20/C20</f>
        <v>1.1234136882160455E-2</v>
      </c>
      <c r="M20" s="210">
        <v>46584</v>
      </c>
      <c r="N20" s="210">
        <v>46584</v>
      </c>
      <c r="O20" s="210"/>
      <c r="P20" s="364"/>
      <c r="Q20" s="386">
        <v>1221307</v>
      </c>
      <c r="R20" s="383">
        <f t="shared" si="5"/>
        <v>0.29452880845656743</v>
      </c>
      <c r="S20" s="478"/>
      <c r="T20" s="5"/>
      <c r="U20" s="484"/>
      <c r="W20" s="307"/>
    </row>
    <row r="21" spans="1:23" ht="37.5" customHeight="1" x14ac:dyDescent="0.2">
      <c r="A21" s="513" t="s">
        <v>129</v>
      </c>
      <c r="B21" s="514"/>
      <c r="C21" s="213">
        <f>SUM(C6:C20)</f>
        <v>365064615.08199996</v>
      </c>
      <c r="D21" s="217">
        <f>SUM(D6:D20)</f>
        <v>208115926.44999999</v>
      </c>
      <c r="E21" s="35">
        <f>D21/C21</f>
        <v>0.57007970055726565</v>
      </c>
      <c r="F21" s="34">
        <f t="shared" ref="F21:J21" si="6">SUM(F6:F20)</f>
        <v>130990228.39</v>
      </c>
      <c r="G21" s="34">
        <f t="shared" si="6"/>
        <v>19865898.640000001</v>
      </c>
      <c r="H21" s="34">
        <f t="shared" si="6"/>
        <v>61957224.829999998</v>
      </c>
      <c r="I21" s="34">
        <f t="shared" si="6"/>
        <v>12300266.690000001</v>
      </c>
      <c r="J21" s="224">
        <f t="shared" si="6"/>
        <v>2868206.54</v>
      </c>
      <c r="K21" s="217">
        <f>SUM(K6:K20)</f>
        <v>97045442.149999991</v>
      </c>
      <c r="L21" s="220">
        <f>K21/C21</f>
        <v>0.26583086429289204</v>
      </c>
      <c r="M21" s="211">
        <f>SUM(M6:M20)</f>
        <v>66785279.916024007</v>
      </c>
      <c r="N21" s="34">
        <f t="shared" ref="N21:P21" si="7">SUM(N6:N20)</f>
        <v>29070200.660000004</v>
      </c>
      <c r="O21" s="34">
        <f t="shared" si="7"/>
        <v>23795365.873975985</v>
      </c>
      <c r="P21" s="224">
        <f t="shared" si="7"/>
        <v>6464796.3600000013</v>
      </c>
      <c r="Q21" s="211">
        <f>SUM(Q6:Q20)</f>
        <v>59903246.482000008</v>
      </c>
      <c r="R21" s="203">
        <f>Q21/C21</f>
        <v>0.16408943514984239</v>
      </c>
      <c r="S21" s="474"/>
      <c r="T21" s="5"/>
      <c r="U21" s="6"/>
    </row>
    <row r="22" spans="1:23" ht="33.75" customHeight="1" x14ac:dyDescent="0.2">
      <c r="A22" s="506" t="s">
        <v>130</v>
      </c>
      <c r="B22" s="507"/>
      <c r="C22" s="214">
        <f>SUM(D22,K22,Q22)</f>
        <v>35157310.88000001</v>
      </c>
      <c r="D22" s="218">
        <f>SUM(F22,H22:J22)</f>
        <v>25144937.130000006</v>
      </c>
      <c r="E22" s="476">
        <f>D22/C22</f>
        <v>0.7152121849087224</v>
      </c>
      <c r="F22" s="204">
        <v>373551.8</v>
      </c>
      <c r="G22" s="204">
        <v>269597.3</v>
      </c>
      <c r="H22" s="204">
        <v>23824606.030000005</v>
      </c>
      <c r="I22" s="204">
        <v>496841</v>
      </c>
      <c r="J22" s="225">
        <v>449938.3</v>
      </c>
      <c r="K22" s="218">
        <f>SUM(M22,O22,P22)</f>
        <v>1003013.5500000002</v>
      </c>
      <c r="L22" s="467">
        <f>K22/C22</f>
        <v>2.852930229571642E-2</v>
      </c>
      <c r="M22" s="365">
        <v>664878.68000000017</v>
      </c>
      <c r="N22" s="365">
        <v>564489.2705000001</v>
      </c>
      <c r="O22" s="365">
        <v>27890</v>
      </c>
      <c r="P22" s="473">
        <v>310244.87</v>
      </c>
      <c r="Q22" s="212">
        <v>9009360.1999999993</v>
      </c>
      <c r="R22" s="205">
        <f>Q22/C22</f>
        <v>0.256258512795561</v>
      </c>
      <c r="S22" s="3"/>
      <c r="T22" s="5"/>
      <c r="U22" s="6"/>
      <c r="V22" s="181"/>
    </row>
    <row r="23" spans="1:23" s="7" customFormat="1" ht="12" customHeight="1" x14ac:dyDescent="0.2">
      <c r="A23" s="198"/>
      <c r="B23" s="198"/>
      <c r="C23" s="199"/>
      <c r="D23" s="199"/>
      <c r="E23" s="200"/>
      <c r="F23" s="199"/>
      <c r="G23" s="199"/>
      <c r="H23" s="199"/>
      <c r="I23" s="199"/>
      <c r="J23" s="199"/>
      <c r="K23" s="199"/>
      <c r="L23" s="199"/>
      <c r="M23" s="199"/>
      <c r="N23" s="199"/>
      <c r="O23" s="199"/>
      <c r="P23" s="199"/>
      <c r="Q23" s="199"/>
      <c r="R23" s="200"/>
      <c r="S23" s="4"/>
      <c r="T23" s="5"/>
      <c r="U23" s="6"/>
    </row>
    <row r="24" spans="1:23" s="7" customFormat="1" ht="51" customHeight="1" x14ac:dyDescent="0.2">
      <c r="A24" s="508" t="s">
        <v>131</v>
      </c>
      <c r="B24" s="509"/>
      <c r="C24" s="102">
        <f>SUM(C21:C22)</f>
        <v>400221925.96199995</v>
      </c>
      <c r="D24" s="102">
        <f t="shared" ref="D24:J24" si="8">SUM(D21:D22)</f>
        <v>233260863.57999998</v>
      </c>
      <c r="E24" s="148">
        <f>D24/C24</f>
        <v>0.5828287968464464</v>
      </c>
      <c r="F24" s="102">
        <f t="shared" si="8"/>
        <v>131363780.19</v>
      </c>
      <c r="G24" s="102">
        <f t="shared" si="8"/>
        <v>20135495.940000001</v>
      </c>
      <c r="H24" s="102">
        <f t="shared" si="8"/>
        <v>85781830.859999999</v>
      </c>
      <c r="I24" s="102">
        <f t="shared" si="8"/>
        <v>12797107.690000001</v>
      </c>
      <c r="J24" s="102">
        <f t="shared" si="8"/>
        <v>3318144.84</v>
      </c>
      <c r="K24" s="102">
        <f>SUM(K21:K22)</f>
        <v>98048455.699999988</v>
      </c>
      <c r="L24" s="148">
        <f>K24/C24</f>
        <v>0.24498521779966007</v>
      </c>
      <c r="M24" s="102">
        <f>SUM(M21:M22)</f>
        <v>67450158.596024007</v>
      </c>
      <c r="N24" s="102">
        <f t="shared" ref="N24:O24" si="9">SUM(N21:N22)</f>
        <v>29634689.930500004</v>
      </c>
      <c r="O24" s="102">
        <f t="shared" si="9"/>
        <v>23823255.873975985</v>
      </c>
      <c r="P24" s="468">
        <f>SUM(P21:P22)</f>
        <v>6775041.2300000014</v>
      </c>
      <c r="Q24" s="102">
        <f>SUM(Q21:Q22)</f>
        <v>68912606.682000011</v>
      </c>
      <c r="R24" s="148">
        <f>Q24/C24</f>
        <v>0.17218598535389359</v>
      </c>
      <c r="T24" s="5"/>
      <c r="U24" s="6"/>
    </row>
    <row r="25" spans="1:23" ht="15" customHeight="1" x14ac:dyDescent="0.2">
      <c r="A25" s="73"/>
      <c r="B25" s="73"/>
      <c r="C25" s="73"/>
      <c r="D25" s="73"/>
      <c r="Q25" s="44"/>
      <c r="V25" s="7"/>
    </row>
    <row r="26" spans="1:23" x14ac:dyDescent="0.2">
      <c r="A26" s="73"/>
      <c r="B26" s="73"/>
      <c r="C26" s="73"/>
      <c r="D26" s="73"/>
    </row>
    <row r="27" spans="1:23" ht="12.95" customHeight="1" x14ac:dyDescent="0.2">
      <c r="A27" s="15"/>
      <c r="P27" s="4"/>
      <c r="Q27" s="4"/>
      <c r="R27" s="4"/>
      <c r="S27" s="1"/>
      <c r="T27" s="1"/>
      <c r="U27" s="1"/>
    </row>
    <row r="28" spans="1:23" ht="13.5" customHeight="1" x14ac:dyDescent="0.2">
      <c r="P28" s="4"/>
      <c r="Q28" s="4"/>
      <c r="R28" s="4"/>
      <c r="S28" s="1"/>
      <c r="T28" s="1"/>
      <c r="U28" s="1"/>
    </row>
  </sheetData>
  <mergeCells count="19">
    <mergeCell ref="A22:B22"/>
    <mergeCell ref="A24:B24"/>
    <mergeCell ref="D2:J2"/>
    <mergeCell ref="A21:B21"/>
    <mergeCell ref="A5:R5"/>
    <mergeCell ref="A2:A4"/>
    <mergeCell ref="B2:B4"/>
    <mergeCell ref="C2:C4"/>
    <mergeCell ref="D3:E3"/>
    <mergeCell ref="F3:G3"/>
    <mergeCell ref="H3:H4"/>
    <mergeCell ref="Q2:R3"/>
    <mergeCell ref="K2:P2"/>
    <mergeCell ref="K3:L3"/>
    <mergeCell ref="M3:N3"/>
    <mergeCell ref="P3:P4"/>
    <mergeCell ref="O3:O4"/>
    <mergeCell ref="I3:I4"/>
    <mergeCell ref="J3:J4"/>
  </mergeCells>
  <pageMargins left="0.51181102362204722" right="0.31496062992125984" top="0.74803149606299213" bottom="0.74803149606299213" header="0.31496062992125984" footer="0.31496062992125984"/>
  <pageSetup paperSize="9" scale="73" firstPageNumber="3" orientation="landscape" useFirstPageNumber="1" r:id="rId1"/>
  <headerFooter>
    <oddHeader>&amp;LAugstākās izglītības finansējums</oddHead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53066"/>
  </sheetPr>
  <dimension ref="A1:T36"/>
  <sheetViews>
    <sheetView zoomScaleNormal="100" workbookViewId="0">
      <selection activeCell="F22" sqref="F22"/>
    </sheetView>
  </sheetViews>
  <sheetFormatPr defaultColWidth="9.140625" defaultRowHeight="12.75" x14ac:dyDescent="0.2"/>
  <cols>
    <col min="1" max="1" width="6.7109375" style="1" customWidth="1"/>
    <col min="2" max="2" width="11.85546875" style="1" customWidth="1"/>
    <col min="3" max="4" width="12.42578125" style="1" customWidth="1"/>
    <col min="5" max="5" width="10.7109375" style="1" customWidth="1"/>
    <col min="6" max="6" width="11.28515625" style="1" customWidth="1"/>
    <col min="7" max="7" width="11.7109375" style="1" customWidth="1"/>
    <col min="8" max="8" width="13.140625" style="1" customWidth="1"/>
    <col min="9" max="9" width="9.85546875" style="1" customWidth="1"/>
    <col min="10" max="10" width="9.42578125" style="1" bestFit="1" customWidth="1"/>
    <col min="11" max="11" width="9.7109375" style="1" customWidth="1"/>
    <col min="12" max="12" width="9" style="1" customWidth="1"/>
    <col min="13" max="13" width="9.42578125" style="1" customWidth="1"/>
    <col min="14" max="14" width="8.28515625" style="1" customWidth="1"/>
    <col min="15" max="15" width="10.42578125" style="1" bestFit="1" customWidth="1"/>
    <col min="16" max="16" width="11.42578125" style="1" bestFit="1" customWidth="1"/>
    <col min="17" max="17" width="9.85546875" style="1" bestFit="1" customWidth="1"/>
    <col min="18" max="16384" width="9.140625" style="1"/>
  </cols>
  <sheetData>
    <row r="1" spans="1:19" ht="20.25" customHeight="1" x14ac:dyDescent="0.25">
      <c r="A1" s="9" t="s">
        <v>249</v>
      </c>
    </row>
    <row r="2" spans="1:19" ht="19.5" customHeight="1" x14ac:dyDescent="0.2">
      <c r="A2" s="519" t="s">
        <v>0</v>
      </c>
      <c r="B2" s="544" t="s">
        <v>41</v>
      </c>
      <c r="C2" s="525" t="s">
        <v>45</v>
      </c>
      <c r="D2" s="547" t="s">
        <v>43</v>
      </c>
      <c r="E2" s="511"/>
      <c r="F2" s="511"/>
      <c r="G2" s="511"/>
      <c r="H2" s="511"/>
      <c r="I2" s="511"/>
      <c r="J2" s="548"/>
      <c r="K2" s="549" t="s">
        <v>44</v>
      </c>
      <c r="L2" s="532"/>
      <c r="M2" s="535" t="s">
        <v>57</v>
      </c>
      <c r="N2" s="532"/>
    </row>
    <row r="3" spans="1:19" ht="25.5" customHeight="1" x14ac:dyDescent="0.2">
      <c r="A3" s="520"/>
      <c r="B3" s="545"/>
      <c r="C3" s="526"/>
      <c r="D3" s="551" t="s">
        <v>15</v>
      </c>
      <c r="E3" s="529"/>
      <c r="F3" s="503" t="s">
        <v>111</v>
      </c>
      <c r="G3" s="530"/>
      <c r="H3" s="503" t="s">
        <v>46</v>
      </c>
      <c r="I3" s="503" t="s">
        <v>47</v>
      </c>
      <c r="J3" s="505" t="s">
        <v>2</v>
      </c>
      <c r="K3" s="550"/>
      <c r="L3" s="534"/>
      <c r="M3" s="550"/>
      <c r="N3" s="534"/>
    </row>
    <row r="4" spans="1:19" ht="33.75" customHeight="1" x14ac:dyDescent="0.2">
      <c r="A4" s="521"/>
      <c r="B4" s="546"/>
      <c r="C4" s="527"/>
      <c r="D4" s="227" t="s">
        <v>42</v>
      </c>
      <c r="E4" s="228" t="s">
        <v>183</v>
      </c>
      <c r="F4" s="228" t="s">
        <v>17</v>
      </c>
      <c r="G4" s="229" t="s">
        <v>55</v>
      </c>
      <c r="H4" s="504"/>
      <c r="I4" s="504"/>
      <c r="J4" s="502"/>
      <c r="K4" s="227" t="s">
        <v>42</v>
      </c>
      <c r="L4" s="230" t="s">
        <v>183</v>
      </c>
      <c r="M4" s="227" t="s">
        <v>42</v>
      </c>
      <c r="N4" s="230" t="s">
        <v>183</v>
      </c>
    </row>
    <row r="5" spans="1:19" ht="15" x14ac:dyDescent="0.2">
      <c r="A5" s="552" t="s">
        <v>165</v>
      </c>
      <c r="B5" s="517"/>
      <c r="C5" s="517"/>
      <c r="D5" s="517"/>
      <c r="E5" s="517"/>
      <c r="F5" s="517"/>
      <c r="G5" s="517"/>
      <c r="H5" s="517"/>
      <c r="I5" s="517"/>
      <c r="J5" s="517"/>
      <c r="K5" s="517"/>
      <c r="L5" s="517"/>
      <c r="M5" s="517"/>
      <c r="N5" s="553"/>
    </row>
    <row r="6" spans="1:19" x14ac:dyDescent="0.2">
      <c r="A6" s="219">
        <v>1</v>
      </c>
      <c r="B6" s="388" t="s">
        <v>260</v>
      </c>
      <c r="C6" s="425">
        <f>SUM(D6,K6,M6)</f>
        <v>3363375</v>
      </c>
      <c r="D6" s="386">
        <f>SUM(F6,H6,I6,J6)</f>
        <v>2950354</v>
      </c>
      <c r="E6" s="479">
        <f>D6/C6</f>
        <v>0.8772004311145799</v>
      </c>
      <c r="F6" s="210">
        <v>2608678</v>
      </c>
      <c r="G6" s="210">
        <v>86784</v>
      </c>
      <c r="H6" s="210">
        <v>329470</v>
      </c>
      <c r="I6" s="210">
        <v>12206</v>
      </c>
      <c r="J6" s="223"/>
      <c r="K6" s="210"/>
      <c r="L6" s="383">
        <f>K6/C6</f>
        <v>0</v>
      </c>
      <c r="M6" s="210">
        <v>413021</v>
      </c>
      <c r="N6" s="226">
        <f>M6/C6</f>
        <v>0.12279956888542015</v>
      </c>
      <c r="P6" s="44"/>
    </row>
    <row r="7" spans="1:19" x14ac:dyDescent="0.2">
      <c r="A7" s="201">
        <v>2</v>
      </c>
      <c r="B7" s="387" t="s">
        <v>31</v>
      </c>
      <c r="C7" s="425">
        <f t="shared" ref="C7:C13" si="0">SUM(D7,K7,M7)</f>
        <v>1927037</v>
      </c>
      <c r="D7" s="386">
        <f t="shared" ref="D7:D13" si="1">SUM(F7,H7,I7,J7)</f>
        <v>1774277</v>
      </c>
      <c r="E7" s="479">
        <f t="shared" ref="E7:E13" si="2">D7/C7</f>
        <v>0.92072803999092911</v>
      </c>
      <c r="F7" s="210">
        <v>1576859</v>
      </c>
      <c r="G7" s="210">
        <v>24460</v>
      </c>
      <c r="H7" s="210">
        <v>135498</v>
      </c>
      <c r="I7" s="210">
        <v>61920</v>
      </c>
      <c r="J7" s="223"/>
      <c r="K7" s="210"/>
      <c r="L7" s="383">
        <f t="shared" ref="L7:L13" si="3">K7/C7</f>
        <v>0</v>
      </c>
      <c r="M7" s="210">
        <v>152760</v>
      </c>
      <c r="N7" s="226">
        <f t="shared" ref="N7:N13" si="4">M7/C7</f>
        <v>7.9271960009070927E-2</v>
      </c>
    </row>
    <row r="8" spans="1:19" x14ac:dyDescent="0.2">
      <c r="A8" s="201">
        <v>3</v>
      </c>
      <c r="B8" s="387" t="s">
        <v>248</v>
      </c>
      <c r="C8" s="425">
        <f t="shared" si="0"/>
        <v>3123847</v>
      </c>
      <c r="D8" s="386">
        <f t="shared" si="1"/>
        <v>3123847</v>
      </c>
      <c r="E8" s="479">
        <f t="shared" si="2"/>
        <v>1</v>
      </c>
      <c r="F8" s="210">
        <v>2732868</v>
      </c>
      <c r="G8" s="210">
        <v>295695</v>
      </c>
      <c r="H8" s="210">
        <v>273714</v>
      </c>
      <c r="I8" s="210"/>
      <c r="J8" s="223">
        <v>117265</v>
      </c>
      <c r="K8" s="210"/>
      <c r="L8" s="383">
        <f t="shared" si="3"/>
        <v>0</v>
      </c>
      <c r="M8" s="210"/>
      <c r="N8" s="226">
        <f t="shared" si="4"/>
        <v>0</v>
      </c>
    </row>
    <row r="9" spans="1:19" x14ac:dyDescent="0.2">
      <c r="A9" s="201">
        <v>4</v>
      </c>
      <c r="B9" s="387" t="s">
        <v>227</v>
      </c>
      <c r="C9" s="425">
        <f t="shared" si="0"/>
        <v>340925</v>
      </c>
      <c r="D9" s="386">
        <f t="shared" si="1"/>
        <v>340925</v>
      </c>
      <c r="E9" s="479">
        <f t="shared" si="2"/>
        <v>1</v>
      </c>
      <c r="F9" s="210">
        <v>328872</v>
      </c>
      <c r="G9" s="210"/>
      <c r="H9" s="210">
        <v>5</v>
      </c>
      <c r="I9" s="210">
        <v>12048</v>
      </c>
      <c r="J9" s="223"/>
      <c r="K9" s="184"/>
      <c r="L9" s="383">
        <f t="shared" si="3"/>
        <v>0</v>
      </c>
      <c r="M9" s="210"/>
      <c r="N9" s="226">
        <f t="shared" si="4"/>
        <v>0</v>
      </c>
    </row>
    <row r="10" spans="1:19" x14ac:dyDescent="0.2">
      <c r="A10" s="201">
        <v>5</v>
      </c>
      <c r="B10" s="387" t="s">
        <v>32</v>
      </c>
      <c r="C10" s="425">
        <f t="shared" si="0"/>
        <v>1453552</v>
      </c>
      <c r="D10" s="386">
        <f t="shared" si="1"/>
        <v>1445842</v>
      </c>
      <c r="E10" s="479">
        <f t="shared" si="2"/>
        <v>0.99469575219875173</v>
      </c>
      <c r="F10" s="210">
        <v>1113313</v>
      </c>
      <c r="G10" s="210">
        <v>33141</v>
      </c>
      <c r="H10" s="210">
        <v>200258</v>
      </c>
      <c r="I10" s="210"/>
      <c r="J10" s="223">
        <v>132271</v>
      </c>
      <c r="K10" s="210">
        <v>949</v>
      </c>
      <c r="L10" s="383">
        <f t="shared" si="3"/>
        <v>6.528834193754334E-4</v>
      </c>
      <c r="M10" s="210">
        <v>6761</v>
      </c>
      <c r="N10" s="226">
        <f t="shared" si="4"/>
        <v>4.6513643818728188E-3</v>
      </c>
    </row>
    <row r="11" spans="1:19" x14ac:dyDescent="0.2">
      <c r="A11" s="201">
        <v>6</v>
      </c>
      <c r="B11" s="387" t="s">
        <v>182</v>
      </c>
      <c r="C11" s="425">
        <f t="shared" si="0"/>
        <v>744010</v>
      </c>
      <c r="D11" s="386">
        <f t="shared" si="1"/>
        <v>744010</v>
      </c>
      <c r="E11" s="479">
        <f t="shared" si="2"/>
        <v>1</v>
      </c>
      <c r="F11" s="210">
        <v>568307</v>
      </c>
      <c r="G11" s="210">
        <v>99555</v>
      </c>
      <c r="H11" s="210">
        <v>156223</v>
      </c>
      <c r="I11" s="210"/>
      <c r="J11" s="210">
        <v>19480</v>
      </c>
      <c r="K11" s="216"/>
      <c r="L11" s="383">
        <f t="shared" si="3"/>
        <v>0</v>
      </c>
      <c r="M11" s="210"/>
      <c r="N11" s="226">
        <f t="shared" si="4"/>
        <v>0</v>
      </c>
    </row>
    <row r="12" spans="1:19" x14ac:dyDescent="0.2">
      <c r="A12" s="219">
        <v>7</v>
      </c>
      <c r="B12" s="387" t="s">
        <v>179</v>
      </c>
      <c r="C12" s="425">
        <f t="shared" si="0"/>
        <v>1256601</v>
      </c>
      <c r="D12" s="386">
        <f t="shared" si="1"/>
        <v>1132363</v>
      </c>
      <c r="E12" s="479">
        <f t="shared" si="2"/>
        <v>0.90113170369910578</v>
      </c>
      <c r="F12" s="210">
        <v>950799</v>
      </c>
      <c r="G12" s="210"/>
      <c r="H12" s="210" t="s">
        <v>250</v>
      </c>
      <c r="I12" s="210">
        <v>170542</v>
      </c>
      <c r="J12" s="210">
        <v>11022</v>
      </c>
      <c r="K12" s="222"/>
      <c r="L12" s="383">
        <f t="shared" si="3"/>
        <v>0</v>
      </c>
      <c r="M12" s="210">
        <v>124238</v>
      </c>
      <c r="N12" s="226">
        <f t="shared" si="4"/>
        <v>9.8868296300894234E-2</v>
      </c>
    </row>
    <row r="13" spans="1:19" x14ac:dyDescent="0.2">
      <c r="A13" s="231">
        <v>8</v>
      </c>
      <c r="B13" s="387" t="s">
        <v>37</v>
      </c>
      <c r="C13" s="425">
        <f t="shared" si="0"/>
        <v>7302.2000000000144</v>
      </c>
      <c r="D13" s="386">
        <f t="shared" si="1"/>
        <v>7302.2000000000144</v>
      </c>
      <c r="E13" s="479">
        <f t="shared" si="2"/>
        <v>1</v>
      </c>
      <c r="F13" s="210">
        <v>2652.0000000000146</v>
      </c>
      <c r="G13" s="210"/>
      <c r="H13" s="210">
        <v>4444.2</v>
      </c>
      <c r="I13" s="210"/>
      <c r="J13" s="210">
        <v>206</v>
      </c>
      <c r="K13" s="232"/>
      <c r="L13" s="383">
        <f t="shared" si="3"/>
        <v>0</v>
      </c>
      <c r="M13" s="233"/>
      <c r="N13" s="226">
        <f t="shared" si="4"/>
        <v>0</v>
      </c>
      <c r="O13" s="44"/>
      <c r="P13" s="44"/>
      <c r="R13" s="44"/>
    </row>
    <row r="14" spans="1:19" ht="27.75" customHeight="1" x14ac:dyDescent="0.2">
      <c r="A14" s="542" t="s">
        <v>166</v>
      </c>
      <c r="B14" s="543"/>
      <c r="C14" s="213">
        <f>SUM(C6:C13)</f>
        <v>12216649.199999999</v>
      </c>
      <c r="D14" s="217">
        <f>SUM(D6:D13)</f>
        <v>11518920.199999999</v>
      </c>
      <c r="E14" s="429">
        <f>D14/C14</f>
        <v>0.94288703976209776</v>
      </c>
      <c r="F14" s="430">
        <f t="shared" ref="F14:K14" si="5">SUM(F6:F13)</f>
        <v>9882348</v>
      </c>
      <c r="G14" s="430">
        <f t="shared" si="5"/>
        <v>539635</v>
      </c>
      <c r="H14" s="430">
        <f t="shared" si="5"/>
        <v>1099612.2</v>
      </c>
      <c r="I14" s="430">
        <f t="shared" si="5"/>
        <v>256716</v>
      </c>
      <c r="J14" s="224">
        <f t="shared" si="5"/>
        <v>280244</v>
      </c>
      <c r="K14" s="431">
        <f t="shared" si="5"/>
        <v>949</v>
      </c>
      <c r="L14" s="220">
        <f>K14/C14</f>
        <v>7.7680875047144677E-5</v>
      </c>
      <c r="M14" s="431">
        <f>SUM(M6:M13)</f>
        <v>696780</v>
      </c>
      <c r="N14" s="220">
        <f>M14/C14</f>
        <v>5.7035279362855081E-2</v>
      </c>
      <c r="R14" s="44"/>
      <c r="S14" s="44"/>
    </row>
    <row r="15" spans="1:19" ht="18.75" customHeight="1" x14ac:dyDescent="0.2">
      <c r="A15" s="539" t="s">
        <v>164</v>
      </c>
      <c r="B15" s="540"/>
      <c r="C15" s="540"/>
      <c r="D15" s="540"/>
      <c r="E15" s="540"/>
      <c r="F15" s="540"/>
      <c r="G15" s="540"/>
      <c r="H15" s="540"/>
      <c r="I15" s="540"/>
      <c r="J15" s="540"/>
      <c r="K15" s="540"/>
      <c r="L15" s="540"/>
      <c r="M15" s="540"/>
      <c r="N15" s="541"/>
    </row>
    <row r="16" spans="1:19" x14ac:dyDescent="0.2">
      <c r="A16" s="219">
        <v>1</v>
      </c>
      <c r="B16" s="388" t="s">
        <v>21</v>
      </c>
      <c r="C16" s="481">
        <f>SUM(D16,K16,M16)</f>
        <v>1301878</v>
      </c>
      <c r="D16" s="482">
        <f>SUM(F16,H16,I16,J16)</f>
        <v>1219505</v>
      </c>
      <c r="E16" s="146">
        <f>D16/C16</f>
        <v>0.93672755818901621</v>
      </c>
      <c r="F16" s="482">
        <f>1036805+9195+41608</f>
        <v>1087608</v>
      </c>
      <c r="G16" s="482"/>
      <c r="H16" s="482">
        <v>81614</v>
      </c>
      <c r="I16" s="482"/>
      <c r="J16" s="483">
        <v>50283</v>
      </c>
      <c r="K16" s="482">
        <v>79144</v>
      </c>
      <c r="L16" s="480">
        <f>K16/C16</f>
        <v>6.0792178683409658E-2</v>
      </c>
      <c r="M16" s="482">
        <v>3229</v>
      </c>
      <c r="N16" s="480">
        <f>M16/C16</f>
        <v>2.480263127574166E-3</v>
      </c>
      <c r="P16" s="44"/>
    </row>
    <row r="17" spans="1:20" x14ac:dyDescent="0.2">
      <c r="A17" s="201">
        <v>2</v>
      </c>
      <c r="B17" s="387" t="s">
        <v>22</v>
      </c>
      <c r="C17" s="425">
        <f>SUM(D17,K17,M17)</f>
        <v>1673614</v>
      </c>
      <c r="D17" s="210">
        <f t="shared" ref="D17:D24" si="6">SUM(F17,H17,I17,J17)</f>
        <v>1599275</v>
      </c>
      <c r="E17" s="146">
        <f t="shared" ref="E17:E24" si="7">D17/C17</f>
        <v>0.95558175302070847</v>
      </c>
      <c r="F17" s="210">
        <v>1527437</v>
      </c>
      <c r="G17" s="210"/>
      <c r="H17" s="210">
        <v>19227</v>
      </c>
      <c r="I17" s="210">
        <v>52611</v>
      </c>
      <c r="J17" s="223"/>
      <c r="K17" s="210"/>
      <c r="L17" s="480">
        <f t="shared" ref="L17:L24" si="8">K17/C17</f>
        <v>0</v>
      </c>
      <c r="M17" s="210">
        <v>74339</v>
      </c>
      <c r="N17" s="480">
        <f t="shared" ref="N17:N24" si="9">M17/C17</f>
        <v>4.4418246979291524E-2</v>
      </c>
      <c r="P17" s="44"/>
    </row>
    <row r="18" spans="1:20" x14ac:dyDescent="0.2">
      <c r="A18" s="201">
        <v>3</v>
      </c>
      <c r="B18" s="387" t="s">
        <v>24</v>
      </c>
      <c r="C18" s="425">
        <f t="shared" ref="C18:C23" si="10">SUM(D18,K18,M18)</f>
        <v>1018038.64</v>
      </c>
      <c r="D18" s="210">
        <f t="shared" si="6"/>
        <v>976747.64</v>
      </c>
      <c r="E18" s="146">
        <f t="shared" si="7"/>
        <v>0.95944063576997429</v>
      </c>
      <c r="F18" s="210">
        <f>318630+7282.64+32352</f>
        <v>358264.64</v>
      </c>
      <c r="G18" s="210">
        <f>7282.64+32352</f>
        <v>39634.639999999999</v>
      </c>
      <c r="H18" s="210">
        <v>596643</v>
      </c>
      <c r="I18" s="210">
        <f>21840</f>
        <v>21840</v>
      </c>
      <c r="J18" s="223"/>
      <c r="K18" s="210"/>
      <c r="L18" s="480">
        <f t="shared" si="8"/>
        <v>0</v>
      </c>
      <c r="M18" s="210">
        <v>41291</v>
      </c>
      <c r="N18" s="480">
        <f t="shared" si="9"/>
        <v>4.0559364230025687E-2</v>
      </c>
    </row>
    <row r="19" spans="1:20" x14ac:dyDescent="0.2">
      <c r="A19" s="219">
        <v>4</v>
      </c>
      <c r="B19" s="387" t="s">
        <v>25</v>
      </c>
      <c r="C19" s="425">
        <f>SUM(D19,K19,M19)</f>
        <v>1691193</v>
      </c>
      <c r="D19" s="210">
        <f t="shared" si="6"/>
        <v>1691193</v>
      </c>
      <c r="E19" s="146">
        <f t="shared" si="7"/>
        <v>1</v>
      </c>
      <c r="F19" s="210">
        <v>1678579</v>
      </c>
      <c r="G19" s="210"/>
      <c r="H19" s="210">
        <v>10523</v>
      </c>
      <c r="I19" s="210"/>
      <c r="J19" s="223">
        <v>2091</v>
      </c>
      <c r="K19" s="210"/>
      <c r="L19" s="480">
        <f t="shared" si="8"/>
        <v>0</v>
      </c>
      <c r="M19" s="210"/>
      <c r="N19" s="480">
        <f t="shared" si="9"/>
        <v>0</v>
      </c>
    </row>
    <row r="20" spans="1:20" x14ac:dyDescent="0.2">
      <c r="A20" s="201">
        <v>5</v>
      </c>
      <c r="B20" s="387" t="s">
        <v>26</v>
      </c>
      <c r="C20" s="425">
        <f>SUM(D20,K20,M20)</f>
        <v>351942.66000000003</v>
      </c>
      <c r="D20" s="210">
        <f t="shared" si="6"/>
        <v>351942.66000000003</v>
      </c>
      <c r="E20" s="146">
        <f t="shared" si="7"/>
        <v>1</v>
      </c>
      <c r="F20" s="210">
        <v>251198</v>
      </c>
      <c r="G20" s="210"/>
      <c r="H20" s="210">
        <v>34954.03</v>
      </c>
      <c r="I20" s="210"/>
      <c r="J20" s="223">
        <v>65790.63</v>
      </c>
      <c r="K20" s="210"/>
      <c r="L20" s="480">
        <f t="shared" si="8"/>
        <v>0</v>
      </c>
      <c r="M20" s="210"/>
      <c r="N20" s="480">
        <f t="shared" si="9"/>
        <v>0</v>
      </c>
    </row>
    <row r="21" spans="1:20" x14ac:dyDescent="0.2">
      <c r="A21" s="219">
        <v>6</v>
      </c>
      <c r="B21" s="387" t="s">
        <v>27</v>
      </c>
      <c r="C21" s="425">
        <f t="shared" si="10"/>
        <v>725965</v>
      </c>
      <c r="D21" s="210">
        <f t="shared" si="6"/>
        <v>725965</v>
      </c>
      <c r="E21" s="146">
        <f t="shared" si="7"/>
        <v>1</v>
      </c>
      <c r="F21" s="210">
        <v>720527</v>
      </c>
      <c r="G21" s="210">
        <v>0</v>
      </c>
      <c r="H21" s="210">
        <v>5438</v>
      </c>
      <c r="I21" s="210"/>
      <c r="J21" s="223"/>
      <c r="K21" s="210"/>
      <c r="L21" s="480">
        <f t="shared" si="8"/>
        <v>0</v>
      </c>
      <c r="M21" s="210"/>
      <c r="N21" s="480">
        <f t="shared" si="9"/>
        <v>0</v>
      </c>
    </row>
    <row r="22" spans="1:20" x14ac:dyDescent="0.2">
      <c r="A22" s="201">
        <v>7</v>
      </c>
      <c r="B22" s="387" t="s">
        <v>28</v>
      </c>
      <c r="C22" s="425">
        <f t="shared" si="10"/>
        <v>4675433</v>
      </c>
      <c r="D22" s="210">
        <f>SUM(F22,H22,I22,J22)</f>
        <v>4506095</v>
      </c>
      <c r="E22" s="146">
        <f t="shared" si="7"/>
        <v>0.96378132249996951</v>
      </c>
      <c r="F22" s="210">
        <v>4283440</v>
      </c>
      <c r="G22" s="210"/>
      <c r="H22" s="210" t="s">
        <v>250</v>
      </c>
      <c r="I22" s="210">
        <v>220470</v>
      </c>
      <c r="J22" s="223">
        <v>2185</v>
      </c>
      <c r="K22" s="210"/>
      <c r="L22" s="480">
        <f t="shared" si="8"/>
        <v>0</v>
      </c>
      <c r="M22" s="210">
        <v>169338</v>
      </c>
      <c r="N22" s="480">
        <f t="shared" si="9"/>
        <v>3.621867750003048E-2</v>
      </c>
    </row>
    <row r="23" spans="1:20" x14ac:dyDescent="0.2">
      <c r="A23" s="201">
        <v>8</v>
      </c>
      <c r="B23" s="387" t="s">
        <v>30</v>
      </c>
      <c r="C23" s="425">
        <f t="shared" si="10"/>
        <v>359178</v>
      </c>
      <c r="D23" s="210">
        <f t="shared" si="6"/>
        <v>359178</v>
      </c>
      <c r="E23" s="146">
        <f t="shared" si="7"/>
        <v>1</v>
      </c>
      <c r="F23" s="210">
        <v>331484</v>
      </c>
      <c r="G23" s="210"/>
      <c r="H23" s="210">
        <v>26560</v>
      </c>
      <c r="I23" s="210"/>
      <c r="J23" s="223">
        <v>1134</v>
      </c>
      <c r="K23" s="210"/>
      <c r="L23" s="480">
        <f t="shared" si="8"/>
        <v>0</v>
      </c>
      <c r="M23" s="210"/>
      <c r="N23" s="480">
        <f t="shared" si="9"/>
        <v>0</v>
      </c>
    </row>
    <row r="24" spans="1:20" x14ac:dyDescent="0.2">
      <c r="A24" s="201">
        <v>9</v>
      </c>
      <c r="B24" s="387" t="s">
        <v>34</v>
      </c>
      <c r="C24" s="425">
        <f>SUM(D24,K24,M24)</f>
        <v>4268831</v>
      </c>
      <c r="D24" s="210">
        <f t="shared" si="6"/>
        <v>4262408</v>
      </c>
      <c r="E24" s="146">
        <f t="shared" si="7"/>
        <v>0.99849537262074795</v>
      </c>
      <c r="F24" s="210">
        <v>4217140</v>
      </c>
      <c r="G24" s="210"/>
      <c r="H24" s="210"/>
      <c r="I24" s="210"/>
      <c r="J24" s="223">
        <v>45268</v>
      </c>
      <c r="K24" s="210"/>
      <c r="L24" s="480">
        <f t="shared" si="8"/>
        <v>0</v>
      </c>
      <c r="M24" s="210">
        <v>6423</v>
      </c>
      <c r="N24" s="480">
        <f t="shared" si="9"/>
        <v>1.5046273792520715E-3</v>
      </c>
    </row>
    <row r="25" spans="1:20" ht="23.25" customHeight="1" x14ac:dyDescent="0.2">
      <c r="A25" s="542" t="s">
        <v>135</v>
      </c>
      <c r="B25" s="543"/>
      <c r="C25" s="213">
        <f>SUM(C16:C24)</f>
        <v>16066073.300000001</v>
      </c>
      <c r="D25" s="217">
        <f>SUM(D16:D24)</f>
        <v>15692309.300000001</v>
      </c>
      <c r="E25" s="428">
        <f>D25/C25</f>
        <v>0.97673582131608971</v>
      </c>
      <c r="F25" s="34">
        <f>SUM(F16:F24)</f>
        <v>14455677.640000001</v>
      </c>
      <c r="G25" s="34">
        <f t="shared" ref="G25" si="11">SUM(G16:G24)</f>
        <v>39634.639999999999</v>
      </c>
      <c r="H25" s="34">
        <f>SUM(H16:H24)</f>
        <v>774959.03</v>
      </c>
      <c r="I25" s="34">
        <f>SUM(I16:I24)</f>
        <v>294921</v>
      </c>
      <c r="J25" s="427">
        <f>SUM(J16:J24)</f>
        <v>166751.63</v>
      </c>
      <c r="K25" s="217">
        <f>SUM(K16:K24)</f>
        <v>79144</v>
      </c>
      <c r="L25" s="426">
        <f>K25/C25</f>
        <v>4.9261570342766948E-3</v>
      </c>
      <c r="M25" s="217">
        <f>SUM(M16:M24)</f>
        <v>294620</v>
      </c>
      <c r="N25" s="426">
        <f>M25/C25</f>
        <v>1.8338021649633579E-2</v>
      </c>
      <c r="O25" s="44"/>
    </row>
    <row r="26" spans="1:20" ht="36.75" customHeight="1" x14ac:dyDescent="0.2">
      <c r="A26" s="542" t="s">
        <v>178</v>
      </c>
      <c r="B26" s="543"/>
      <c r="C26" s="213">
        <f>SUM(C14,C25)</f>
        <v>28282722.5</v>
      </c>
      <c r="D26" s="217">
        <f>SUM(D14,D25)</f>
        <v>27211229.5</v>
      </c>
      <c r="E26" s="428">
        <f>D26/C26</f>
        <v>0.96211492723163405</v>
      </c>
      <c r="F26" s="34">
        <f t="shared" ref="F26:H26" si="12">SUM(F14,F25)</f>
        <v>24338025.640000001</v>
      </c>
      <c r="G26" s="34">
        <f t="shared" si="12"/>
        <v>579269.64</v>
      </c>
      <c r="H26" s="34">
        <f t="shared" si="12"/>
        <v>1874571.23</v>
      </c>
      <c r="I26" s="34">
        <f>SUM(I14,I25)</f>
        <v>551637</v>
      </c>
      <c r="J26" s="427">
        <f>SUM(J14,J25)</f>
        <v>446995.63</v>
      </c>
      <c r="K26" s="217">
        <f>SUM(K14,K25)</f>
        <v>80093</v>
      </c>
      <c r="L26" s="432">
        <f>K26/C26</f>
        <v>2.8318702345575112E-3</v>
      </c>
      <c r="M26" s="217">
        <f>SUM(M14,M25)</f>
        <v>991400</v>
      </c>
      <c r="N26" s="426">
        <f>M26/C26</f>
        <v>3.5053202533808406E-2</v>
      </c>
      <c r="O26" s="486"/>
      <c r="P26" s="44"/>
      <c r="Q26" s="44"/>
      <c r="R26" s="44"/>
      <c r="S26" s="44"/>
      <c r="T26" s="44"/>
    </row>
    <row r="27" spans="1:20" ht="30" customHeight="1" x14ac:dyDescent="0.2">
      <c r="A27" s="537" t="s">
        <v>132</v>
      </c>
      <c r="B27" s="538"/>
      <c r="C27" s="214">
        <v>7375563</v>
      </c>
      <c r="D27" s="218">
        <v>6751306</v>
      </c>
      <c r="E27" s="433">
        <v>0.91536144427211863</v>
      </c>
      <c r="F27" s="204">
        <v>168070</v>
      </c>
      <c r="G27" s="204">
        <v>168070</v>
      </c>
      <c r="H27" s="204">
        <v>6205223</v>
      </c>
      <c r="I27" s="204">
        <v>0</v>
      </c>
      <c r="J27" s="225">
        <v>378013</v>
      </c>
      <c r="K27" s="218">
        <v>62613</v>
      </c>
      <c r="L27" s="434">
        <v>8.4892502443542281E-3</v>
      </c>
      <c r="M27" s="218">
        <v>561644</v>
      </c>
      <c r="N27" s="434">
        <v>7.6149305483527149E-2</v>
      </c>
      <c r="O27" s="486"/>
    </row>
    <row r="28" spans="1:20" s="7" customFormat="1" ht="12" customHeight="1" x14ac:dyDescent="0.2">
      <c r="A28" s="198"/>
      <c r="B28" s="198"/>
      <c r="C28" s="199"/>
      <c r="D28" s="199"/>
      <c r="E28" s="200"/>
      <c r="F28" s="199"/>
      <c r="G28" s="199"/>
      <c r="H28" s="199"/>
      <c r="I28" s="199"/>
      <c r="J28" s="199"/>
      <c r="K28" s="199"/>
      <c r="L28" s="199"/>
      <c r="M28" s="199"/>
      <c r="N28" s="200"/>
    </row>
    <row r="29" spans="1:20" s="7" customFormat="1" ht="34.5" customHeight="1" x14ac:dyDescent="0.2">
      <c r="A29" s="508" t="s">
        <v>87</v>
      </c>
      <c r="B29" s="509"/>
      <c r="C29" s="102">
        <f>SUM(C26:C27)</f>
        <v>35658285.5</v>
      </c>
      <c r="D29" s="102">
        <f>SUM(D26:D27)</f>
        <v>33962535.5</v>
      </c>
      <c r="E29" s="148">
        <f>D29/C29</f>
        <v>0.95244443258495981</v>
      </c>
      <c r="F29" s="102">
        <f>SUM(F26:F27)</f>
        <v>24506095.640000001</v>
      </c>
      <c r="G29" s="102">
        <f t="shared" ref="G29:K29" si="13">SUM(G26:G27)</f>
        <v>747339.64</v>
      </c>
      <c r="H29" s="102">
        <f t="shared" si="13"/>
        <v>8079794.2300000004</v>
      </c>
      <c r="I29" s="102">
        <f t="shared" si="13"/>
        <v>551637</v>
      </c>
      <c r="J29" s="102">
        <f t="shared" si="13"/>
        <v>825008.63</v>
      </c>
      <c r="K29" s="102">
        <f t="shared" si="13"/>
        <v>142706</v>
      </c>
      <c r="L29" s="148">
        <f>K29/C29</f>
        <v>4.0020432277934398E-3</v>
      </c>
      <c r="M29" s="102">
        <f>SUM(M26:M27)</f>
        <v>1553044</v>
      </c>
      <c r="N29" s="148">
        <f>M29/C29</f>
        <v>4.3553524187246749E-2</v>
      </c>
      <c r="O29" s="185"/>
    </row>
    <row r="30" spans="1:20" x14ac:dyDescent="0.2">
      <c r="A30" s="73"/>
      <c r="O30" s="7"/>
    </row>
    <row r="31" spans="1:20" ht="12.75" customHeight="1" x14ac:dyDescent="0.2">
      <c r="C31" s="307"/>
      <c r="O31" s="7"/>
    </row>
    <row r="32" spans="1:20" ht="15" customHeight="1" x14ac:dyDescent="0.2">
      <c r="D32" s="44"/>
      <c r="O32" s="7"/>
    </row>
    <row r="33" spans="3:5" x14ac:dyDescent="0.2">
      <c r="E33" s="307"/>
    </row>
    <row r="35" spans="3:5" x14ac:dyDescent="0.2">
      <c r="C35" s="44"/>
    </row>
    <row r="36" spans="3:5" x14ac:dyDescent="0.2">
      <c r="C36" s="307"/>
    </row>
  </sheetData>
  <mergeCells count="18">
    <mergeCell ref="J3:J4"/>
    <mergeCell ref="A15:N15"/>
    <mergeCell ref="A26:B26"/>
    <mergeCell ref="A2:A4"/>
    <mergeCell ref="B2:B4"/>
    <mergeCell ref="C2:C4"/>
    <mergeCell ref="D2:J2"/>
    <mergeCell ref="K2:L3"/>
    <mergeCell ref="M2:N3"/>
    <mergeCell ref="D3:E3"/>
    <mergeCell ref="A5:N5"/>
    <mergeCell ref="A25:B25"/>
    <mergeCell ref="A14:B14"/>
    <mergeCell ref="A29:B29"/>
    <mergeCell ref="A27:B27"/>
    <mergeCell ref="F3:G3"/>
    <mergeCell ref="H3:H4"/>
    <mergeCell ref="I3:I4"/>
  </mergeCells>
  <pageMargins left="0.51181102362204722" right="0.31496062992125984" top="0.74803149606299213" bottom="0.74803149606299213" header="0.31496062992125984" footer="0.31496062992125984"/>
  <pageSetup paperSize="9" scale="95" firstPageNumber="3" orientation="landscape" useFirstPageNumber="1" r:id="rId1"/>
  <headerFooter>
    <oddHeader>&amp;LAugstākās izglītības finansējums</oddHeader>
    <oddFooter>&amp;C&amp;P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53066"/>
  </sheetPr>
  <dimension ref="A1:H19"/>
  <sheetViews>
    <sheetView workbookViewId="0">
      <selection activeCell="K8" sqref="K8"/>
    </sheetView>
  </sheetViews>
  <sheetFormatPr defaultRowHeight="15" x14ac:dyDescent="0.25"/>
  <cols>
    <col min="1" max="1" width="4.5703125" customWidth="1"/>
    <col min="2" max="2" width="19.42578125" bestFit="1" customWidth="1"/>
    <col min="3" max="3" width="10.28515625" customWidth="1"/>
    <col min="4" max="4" width="9.85546875" customWidth="1"/>
    <col min="5" max="5" width="10" customWidth="1"/>
    <col min="6" max="6" width="9.7109375" customWidth="1"/>
    <col min="7" max="7" width="9.140625" customWidth="1"/>
    <col min="8" max="8" width="20.28515625" customWidth="1"/>
  </cols>
  <sheetData>
    <row r="1" spans="1:8" ht="20.25" customHeight="1" x14ac:dyDescent="0.25">
      <c r="A1" s="2" t="s">
        <v>186</v>
      </c>
    </row>
    <row r="2" spans="1:8" x14ac:dyDescent="0.25">
      <c r="A2" s="2"/>
    </row>
    <row r="3" spans="1:8" ht="29.25" customHeight="1" x14ac:dyDescent="0.25">
      <c r="A3" s="235" t="s">
        <v>91</v>
      </c>
      <c r="B3" s="236" t="s">
        <v>90</v>
      </c>
      <c r="C3" s="237" t="s">
        <v>114</v>
      </c>
      <c r="D3" s="238" t="s">
        <v>89</v>
      </c>
      <c r="E3" s="238" t="s">
        <v>113</v>
      </c>
      <c r="F3" s="238" t="s">
        <v>157</v>
      </c>
      <c r="G3" s="239" t="s">
        <v>158</v>
      </c>
    </row>
    <row r="4" spans="1:8" s="43" customFormat="1" ht="18" customHeight="1" x14ac:dyDescent="0.25">
      <c r="A4" s="195">
        <v>1</v>
      </c>
      <c r="B4" s="196" t="s">
        <v>115</v>
      </c>
      <c r="C4" s="368">
        <v>1499691</v>
      </c>
      <c r="D4" s="369">
        <v>1770701</v>
      </c>
      <c r="E4" s="370">
        <v>2103536</v>
      </c>
      <c r="F4" s="370">
        <v>2136438</v>
      </c>
      <c r="G4" s="370">
        <v>1569509</v>
      </c>
      <c r="H4" s="186"/>
    </row>
    <row r="5" spans="1:8" ht="18" customHeight="1" x14ac:dyDescent="0.25">
      <c r="A5" s="195">
        <v>2</v>
      </c>
      <c r="B5" s="196" t="s">
        <v>4</v>
      </c>
      <c r="C5" s="371">
        <v>1853010</v>
      </c>
      <c r="D5" s="372">
        <v>2187869</v>
      </c>
      <c r="E5" s="373">
        <v>1966770</v>
      </c>
      <c r="F5" s="374">
        <v>1841788</v>
      </c>
      <c r="G5" s="370">
        <v>2494929</v>
      </c>
      <c r="H5" s="187"/>
    </row>
    <row r="6" spans="1:8" ht="18" customHeight="1" x14ac:dyDescent="0.25">
      <c r="A6" s="195">
        <v>3</v>
      </c>
      <c r="B6" s="196" t="s">
        <v>5</v>
      </c>
      <c r="C6" s="371">
        <v>374800</v>
      </c>
      <c r="D6" s="372">
        <v>442530</v>
      </c>
      <c r="E6" s="373">
        <v>450530</v>
      </c>
      <c r="F6" s="370">
        <v>346196</v>
      </c>
      <c r="G6" s="370">
        <v>373293</v>
      </c>
      <c r="H6" s="186"/>
    </row>
    <row r="7" spans="1:8" ht="18" customHeight="1" x14ac:dyDescent="0.25">
      <c r="A7" s="195">
        <v>4</v>
      </c>
      <c r="B7" s="196" t="s">
        <v>6</v>
      </c>
      <c r="C7" s="371">
        <v>198856</v>
      </c>
      <c r="D7" s="372">
        <v>234791</v>
      </c>
      <c r="E7" s="373">
        <v>117489</v>
      </c>
      <c r="F7" s="370">
        <v>178801</v>
      </c>
      <c r="G7" s="370">
        <v>179517</v>
      </c>
      <c r="H7" s="186"/>
    </row>
    <row r="8" spans="1:8" s="43" customFormat="1" ht="18" customHeight="1" x14ac:dyDescent="0.25">
      <c r="A8" s="195">
        <v>5</v>
      </c>
      <c r="B8" s="196" t="s">
        <v>116</v>
      </c>
      <c r="C8" s="375">
        <v>430904</v>
      </c>
      <c r="D8" s="372">
        <v>508772</v>
      </c>
      <c r="E8" s="373">
        <v>394664</v>
      </c>
      <c r="F8" s="374">
        <v>627966</v>
      </c>
      <c r="G8" s="370">
        <v>438746</v>
      </c>
      <c r="H8" s="186"/>
    </row>
    <row r="9" spans="1:8" ht="18" customHeight="1" x14ac:dyDescent="0.25">
      <c r="A9" s="195">
        <v>6</v>
      </c>
      <c r="B9" s="196" t="s">
        <v>8</v>
      </c>
      <c r="C9" s="375">
        <v>25656</v>
      </c>
      <c r="D9" s="376">
        <v>30292</v>
      </c>
      <c r="E9" s="373">
        <v>14550</v>
      </c>
      <c r="F9" s="370">
        <v>68829</v>
      </c>
      <c r="G9" s="370">
        <v>70565</v>
      </c>
      <c r="H9" s="186"/>
    </row>
    <row r="10" spans="1:8" ht="18" customHeight="1" x14ac:dyDescent="0.25">
      <c r="A10" s="195">
        <v>7</v>
      </c>
      <c r="B10" s="196" t="s">
        <v>36</v>
      </c>
      <c r="C10" s="371">
        <v>148268</v>
      </c>
      <c r="D10" s="372">
        <v>175062</v>
      </c>
      <c r="E10" s="373">
        <v>224463</v>
      </c>
      <c r="F10" s="370">
        <v>209262</v>
      </c>
      <c r="G10" s="370">
        <v>274714</v>
      </c>
      <c r="H10" s="186"/>
    </row>
    <row r="11" spans="1:8" ht="18" customHeight="1" x14ac:dyDescent="0.25">
      <c r="A11" s="195">
        <v>8</v>
      </c>
      <c r="B11" s="196" t="s">
        <v>92</v>
      </c>
      <c r="C11" s="375">
        <v>104824</v>
      </c>
      <c r="D11" s="376">
        <v>123767</v>
      </c>
      <c r="E11" s="373">
        <v>112562</v>
      </c>
      <c r="F11" s="370">
        <v>222223</v>
      </c>
      <c r="G11" s="370">
        <v>163991</v>
      </c>
      <c r="H11" s="186"/>
    </row>
    <row r="12" spans="1:8" ht="18" customHeight="1" x14ac:dyDescent="0.25">
      <c r="A12" s="195">
        <v>9</v>
      </c>
      <c r="B12" s="196" t="s">
        <v>40</v>
      </c>
      <c r="C12" s="371">
        <v>167803</v>
      </c>
      <c r="D12" s="372">
        <v>198127</v>
      </c>
      <c r="E12" s="373">
        <v>129125</v>
      </c>
      <c r="F12" s="370">
        <v>117490</v>
      </c>
      <c r="G12" s="370">
        <v>98999</v>
      </c>
      <c r="H12" s="186"/>
    </row>
    <row r="13" spans="1:8" ht="18" customHeight="1" x14ac:dyDescent="0.25">
      <c r="A13" s="195">
        <v>10</v>
      </c>
      <c r="B13" s="196" t="s">
        <v>9</v>
      </c>
      <c r="C13" s="371">
        <v>17632</v>
      </c>
      <c r="D13" s="372">
        <v>20819</v>
      </c>
      <c r="E13" s="373">
        <v>33878</v>
      </c>
      <c r="F13" s="370">
        <v>36716</v>
      </c>
      <c r="G13" s="370">
        <v>16407</v>
      </c>
      <c r="H13" s="186"/>
    </row>
    <row r="14" spans="1:8" ht="18" customHeight="1" x14ac:dyDescent="0.25">
      <c r="A14" s="195">
        <v>11</v>
      </c>
      <c r="B14" s="196" t="s">
        <v>38</v>
      </c>
      <c r="C14" s="371">
        <v>70663</v>
      </c>
      <c r="D14" s="373">
        <v>83432</v>
      </c>
      <c r="E14" s="373">
        <v>39843</v>
      </c>
      <c r="F14" s="370">
        <v>138087</v>
      </c>
      <c r="G14" s="370">
        <v>98012</v>
      </c>
      <c r="H14" s="186"/>
    </row>
    <row r="15" spans="1:8" ht="18" customHeight="1" x14ac:dyDescent="0.25">
      <c r="A15" s="195">
        <v>12</v>
      </c>
      <c r="B15" s="196" t="s">
        <v>12</v>
      </c>
      <c r="C15" s="371">
        <v>567901</v>
      </c>
      <c r="D15" s="373">
        <v>670527</v>
      </c>
      <c r="E15" s="373">
        <v>712523</v>
      </c>
      <c r="F15" s="370">
        <v>421382</v>
      </c>
      <c r="G15" s="370">
        <v>534917</v>
      </c>
      <c r="H15" s="186"/>
    </row>
    <row r="16" spans="1:8" ht="18" customHeight="1" x14ac:dyDescent="0.25">
      <c r="A16" s="195">
        <v>13</v>
      </c>
      <c r="B16" s="196" t="s">
        <v>13</v>
      </c>
      <c r="C16" s="371">
        <v>19743</v>
      </c>
      <c r="D16" s="373">
        <v>23311</v>
      </c>
      <c r="E16" s="373">
        <v>104100</v>
      </c>
      <c r="F16" s="370">
        <v>142822</v>
      </c>
      <c r="G16" s="370">
        <v>179401</v>
      </c>
      <c r="H16" s="186"/>
    </row>
    <row r="17" spans="1:8" ht="18" customHeight="1" x14ac:dyDescent="0.25">
      <c r="A17" s="195"/>
      <c r="B17" s="197" t="s">
        <v>11</v>
      </c>
      <c r="C17" s="377">
        <v>13110</v>
      </c>
      <c r="D17" s="378">
        <v>15480</v>
      </c>
      <c r="E17" s="378">
        <v>81447</v>
      </c>
      <c r="F17" s="370"/>
      <c r="G17" s="370"/>
      <c r="H17" s="186"/>
    </row>
    <row r="18" spans="1:8" ht="21.75" customHeight="1" x14ac:dyDescent="0.25">
      <c r="A18" s="554" t="s">
        <v>48</v>
      </c>
      <c r="B18" s="555"/>
      <c r="C18" s="110">
        <f>SUM(C4:C17)</f>
        <v>5492861</v>
      </c>
      <c r="D18" s="110">
        <f>SUM(D4:D17)</f>
        <v>6485480</v>
      </c>
      <c r="E18" s="110">
        <f>SUM(E4:E17)</f>
        <v>6485480</v>
      </c>
      <c r="F18" s="110">
        <f>SUM(F4:F17)</f>
        <v>6488000</v>
      </c>
      <c r="G18" s="151">
        <f>SUM(G4:G16)</f>
        <v>6493000</v>
      </c>
      <c r="H18" s="186"/>
    </row>
    <row r="19" spans="1:8" x14ac:dyDescent="0.25">
      <c r="A19" s="73" t="s">
        <v>133</v>
      </c>
      <c r="E19" s="72"/>
    </row>
  </sheetData>
  <sortState ref="H4:K18">
    <sortCondition descending="1" ref="J4:J18"/>
  </sortState>
  <mergeCells count="1">
    <mergeCell ref="A18:B18"/>
  </mergeCells>
  <pageMargins left="0.70866141732283472" right="0.70866141732283472" top="0.74803149606299213" bottom="0.74803149606299213" header="0.31496062992125984" footer="0.31496062992125984"/>
  <pageSetup paperSize="9" firstPageNumber="5" orientation="portrait" useFirstPageNumber="1" r:id="rId1"/>
  <headerFooter>
    <oddHeader>&amp;LAugstākās izglītības finansējums</oddHeader>
    <oddFooter>&amp;C&amp;P</oddFooter>
  </headerFooter>
  <extLst>
    <ext xmlns:x14="http://schemas.microsoft.com/office/spreadsheetml/2009/9/main" uri="{05C60535-1F16-4fd2-B633-F4F36F0B64E0}">
      <x14:sparklineGroups xmlns:xm="http://schemas.microsoft.com/office/excel/2006/main">
        <x14:sparklineGroup lineWeight="1" displayEmptyCellsAs="span" xr2:uid="{00000000-0003-0000-0600-00000B000000}">
          <x14:colorSeries theme="1" tint="4.9989318521683403E-2"/>
          <x14:colorNegative rgb="FFD00000"/>
          <x14:colorAxis rgb="FF000000"/>
          <x14:colorMarkers rgb="FFD00000"/>
          <x14:colorFirst rgb="FFD00000"/>
          <x14:colorLast rgb="FFD00000"/>
          <x14:colorHigh rgb="FFD00000"/>
          <x14:colorLow rgb="FFD00000"/>
          <x14:sparklines>
            <x14:sparkline>
              <xm:f>'1.5.'!C4:G4</xm:f>
              <xm:sqref>H4</xm:sqref>
            </x14:sparkline>
          </x14:sparklines>
        </x14:sparklineGroup>
        <x14:sparklineGroup lineWeight="1" displayEmptyCellsAs="span" xr2:uid="{00000000-0003-0000-0600-00000A000000}">
          <x14:colorSeries theme="1" tint="4.9989318521683403E-2"/>
          <x14:colorNegative rgb="FFD00000"/>
          <x14:colorAxis rgb="FF000000"/>
          <x14:colorMarkers rgb="FFD00000"/>
          <x14:colorFirst rgb="FFD00000"/>
          <x14:colorLast rgb="FFD00000"/>
          <x14:colorHigh rgb="FFD00000"/>
          <x14:colorLow rgb="FFD00000"/>
          <x14:sparklines>
            <x14:sparkline>
              <xm:f>'1.5.'!C5:G5</xm:f>
              <xm:sqref>H5</xm:sqref>
            </x14:sparkline>
          </x14:sparklines>
        </x14:sparklineGroup>
        <x14:sparklineGroup lineWeight="1" displayEmptyCellsAs="span" xr2:uid="{00000000-0003-0000-0600-000009000000}">
          <x14:colorSeries theme="1" tint="4.9989318521683403E-2"/>
          <x14:colorNegative rgb="FFD00000"/>
          <x14:colorAxis rgb="FF000000"/>
          <x14:colorMarkers rgb="FFD00000"/>
          <x14:colorFirst rgb="FFD00000"/>
          <x14:colorLast rgb="FFD00000"/>
          <x14:colorHigh rgb="FFD00000"/>
          <x14:colorLow rgb="FFD00000"/>
          <x14:sparklines>
            <x14:sparkline>
              <xm:f>'1.5.'!C6:G6</xm:f>
              <xm:sqref>H6</xm:sqref>
            </x14:sparkline>
            <x14:sparkline>
              <xm:f>'1.5.'!C7:G7</xm:f>
              <xm:sqref>H7</xm:sqref>
            </x14:sparkline>
          </x14:sparklines>
        </x14:sparklineGroup>
        <x14:sparklineGroup lineWeight="1" displayEmptyCellsAs="span" xr2:uid="{00000000-0003-0000-0600-000008000000}">
          <x14:colorSeries theme="1" tint="4.9989318521683403E-2"/>
          <x14:colorNegative rgb="FFD00000"/>
          <x14:colorAxis rgb="FF000000"/>
          <x14:colorMarkers rgb="FFD00000"/>
          <x14:colorFirst rgb="FFD00000"/>
          <x14:colorLast rgb="FFD00000"/>
          <x14:colorHigh rgb="FFD00000"/>
          <x14:colorLow rgb="FFD00000"/>
          <x14:sparklines>
            <x14:sparkline>
              <xm:f>'1.5.'!C8:G8</xm:f>
              <xm:sqref>H8</xm:sqref>
            </x14:sparkline>
          </x14:sparklines>
        </x14:sparklineGroup>
        <x14:sparklineGroup lineWeight="1" displayEmptyCellsAs="span" xr2:uid="{00000000-0003-0000-0600-000007000000}">
          <x14:colorSeries theme="1" tint="4.9989318521683403E-2"/>
          <x14:colorNegative rgb="FFD00000"/>
          <x14:colorAxis rgb="FF000000"/>
          <x14:colorMarkers rgb="FFD00000"/>
          <x14:colorFirst rgb="FFD00000"/>
          <x14:colorLast rgb="FFD00000"/>
          <x14:colorHigh rgb="FFD00000"/>
          <x14:colorLow rgb="FFD00000"/>
          <x14:sparklines>
            <x14:sparkline>
              <xm:f>'1.5.'!C9:G9</xm:f>
              <xm:sqref>H9</xm:sqref>
            </x14:sparkline>
          </x14:sparklines>
        </x14:sparklineGroup>
        <x14:sparklineGroup lineWeight="1" displayEmptyCellsAs="span" xr2:uid="{00000000-0003-0000-0600-000006000000}">
          <x14:colorSeries theme="1" tint="4.9989318521683403E-2"/>
          <x14:colorNegative rgb="FFD00000"/>
          <x14:colorAxis rgb="FF000000"/>
          <x14:colorMarkers rgb="FFD00000"/>
          <x14:colorFirst rgb="FFD00000"/>
          <x14:colorLast rgb="FFD00000"/>
          <x14:colorHigh rgb="FFD00000"/>
          <x14:colorLow rgb="FFD00000"/>
          <x14:sparklines>
            <x14:sparkline>
              <xm:f>'1.5.'!C10:G10</xm:f>
              <xm:sqref>H10</xm:sqref>
            </x14:sparkline>
            <x14:sparkline>
              <xm:f>'1.5.'!C11:G11</xm:f>
              <xm:sqref>H11</xm:sqref>
            </x14:sparkline>
          </x14:sparklines>
        </x14:sparklineGroup>
        <x14:sparklineGroup lineWeight="1" displayEmptyCellsAs="span" xr2:uid="{00000000-0003-0000-0600-000005000000}">
          <x14:colorSeries theme="1" tint="4.9989318521683403E-2"/>
          <x14:colorNegative rgb="FFD00000"/>
          <x14:colorAxis rgb="FF000000"/>
          <x14:colorMarkers rgb="FFD00000"/>
          <x14:colorFirst rgb="FFD00000"/>
          <x14:colorLast rgb="FFD00000"/>
          <x14:colorHigh rgb="FFD00000"/>
          <x14:colorLow rgb="FFD00000"/>
          <x14:sparklines>
            <x14:sparkline>
              <xm:f>'1.5.'!C12:G12</xm:f>
              <xm:sqref>H12</xm:sqref>
            </x14:sparkline>
          </x14:sparklines>
        </x14:sparklineGroup>
        <x14:sparklineGroup lineWeight="1" displayEmptyCellsAs="span" xr2:uid="{00000000-0003-0000-0600-000004000000}">
          <x14:colorSeries theme="1" tint="4.9989318521683403E-2"/>
          <x14:colorNegative rgb="FFD00000"/>
          <x14:colorAxis rgb="FF000000"/>
          <x14:colorMarkers rgb="FFD00000"/>
          <x14:colorFirst rgb="FFD00000"/>
          <x14:colorLast rgb="FFD00000"/>
          <x14:colorHigh rgb="FFD00000"/>
          <x14:colorLow rgb="FFD00000"/>
          <x14:sparklines>
            <x14:sparkline>
              <xm:f>'1.5.'!C13:G13</xm:f>
              <xm:sqref>H13</xm:sqref>
            </x14:sparkline>
          </x14:sparklines>
        </x14:sparklineGroup>
        <x14:sparklineGroup lineWeight="1" displayEmptyCellsAs="span" xr2:uid="{00000000-0003-0000-0600-000003000000}">
          <x14:colorSeries theme="1" tint="4.9989318521683403E-2"/>
          <x14:colorNegative rgb="FFD00000"/>
          <x14:colorAxis rgb="FF000000"/>
          <x14:colorMarkers rgb="FFD00000"/>
          <x14:colorFirst rgb="FFD00000"/>
          <x14:colorLast rgb="FFD00000"/>
          <x14:colorHigh rgb="FFD00000"/>
          <x14:colorLow rgb="FFD00000"/>
          <x14:sparklines>
            <x14:sparkline>
              <xm:f>'1.5.'!C14:G14</xm:f>
              <xm:sqref>H14</xm:sqref>
            </x14:sparkline>
          </x14:sparklines>
        </x14:sparklineGroup>
        <x14:sparklineGroup lineWeight="1" displayEmptyCellsAs="span" xr2:uid="{00000000-0003-0000-0600-000002000000}">
          <x14:colorSeries theme="1" tint="4.9989318521683403E-2"/>
          <x14:colorNegative rgb="FFD00000"/>
          <x14:colorAxis rgb="FF000000"/>
          <x14:colorMarkers rgb="FFD00000"/>
          <x14:colorFirst rgb="FFD00000"/>
          <x14:colorLast rgb="FFD00000"/>
          <x14:colorHigh rgb="FFD00000"/>
          <x14:colorLow rgb="FFD00000"/>
          <x14:sparklines>
            <x14:sparkline>
              <xm:f>'1.5.'!C15:G15</xm:f>
              <xm:sqref>H15</xm:sqref>
            </x14:sparkline>
          </x14:sparklines>
        </x14:sparklineGroup>
        <x14:sparklineGroup lineWeight="1" displayEmptyCellsAs="span" xr2:uid="{00000000-0003-0000-0600-000001000000}">
          <x14:colorSeries theme="1" tint="4.9989318521683403E-2"/>
          <x14:colorNegative rgb="FFD00000"/>
          <x14:colorAxis rgb="FF000000"/>
          <x14:colorMarkers rgb="FFD00000"/>
          <x14:colorFirst rgb="FFD00000"/>
          <x14:colorLast rgb="FFD00000"/>
          <x14:colorHigh rgb="FFD00000"/>
          <x14:colorLow rgb="FFD00000"/>
          <x14:sparklines>
            <x14:sparkline>
              <xm:f>'1.5.'!C16:G16</xm:f>
              <xm:sqref>H16</xm:sqref>
            </x14:sparkline>
          </x14:sparklines>
        </x14:sparklineGroup>
        <x14:sparklineGroup lineWeight="1" displayEmptyCellsAs="span" xr2:uid="{00000000-0003-0000-0600-000000000000}">
          <x14:colorSeries theme="1" tint="4.9989318521683403E-2"/>
          <x14:colorNegative rgb="FFD00000"/>
          <x14:colorAxis rgb="FF000000"/>
          <x14:colorMarkers rgb="FFD00000"/>
          <x14:colorFirst rgb="FFD00000"/>
          <x14:colorLast rgb="FFD00000"/>
          <x14:colorHigh rgb="FFD00000"/>
          <x14:colorLow rgb="FFD00000"/>
          <x14:sparklines>
            <x14:sparkline>
              <xm:f>'1.5.'!C18:G18</xm:f>
              <xm:sqref>H18</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53066"/>
  </sheetPr>
  <dimension ref="A1:U26"/>
  <sheetViews>
    <sheetView zoomScaleNormal="100" workbookViewId="0">
      <pane ySplit="4" topLeftCell="A5" activePane="bottomLeft" state="frozen"/>
      <selection activeCell="E5" sqref="E5"/>
      <selection pane="bottomLeft" activeCell="U14" sqref="U14"/>
    </sheetView>
  </sheetViews>
  <sheetFormatPr defaultColWidth="9.140625" defaultRowHeight="12.75" x14ac:dyDescent="0.2"/>
  <cols>
    <col min="1" max="1" width="3.42578125" style="8" customWidth="1"/>
    <col min="2" max="2" width="11.5703125" style="8" customWidth="1"/>
    <col min="3" max="3" width="11.140625" style="8" customWidth="1"/>
    <col min="4" max="4" width="11.28515625" style="8" customWidth="1"/>
    <col min="5" max="5" width="9.140625" style="8" customWidth="1"/>
    <col min="6" max="6" width="11.140625" style="8" customWidth="1"/>
    <col min="7" max="7" width="9.7109375" style="8" customWidth="1"/>
    <col min="8" max="8" width="11.140625" style="8" customWidth="1"/>
    <col min="9" max="9" width="10.42578125" style="8" customWidth="1"/>
    <col min="10" max="10" width="9.28515625" style="8" customWidth="1"/>
    <col min="11" max="11" width="11" style="8" customWidth="1"/>
    <col min="12" max="12" width="9.28515625" style="8" customWidth="1"/>
    <col min="13" max="13" width="11.28515625" style="8" customWidth="1"/>
    <col min="14" max="14" width="9" style="8" customWidth="1"/>
    <col min="15" max="15" width="10" style="8" customWidth="1"/>
    <col min="16" max="16" width="9.28515625" style="8" customWidth="1"/>
    <col min="17" max="17" width="10.42578125" style="8" customWidth="1"/>
    <col min="18" max="18" width="8.85546875" style="8" customWidth="1"/>
    <col min="19" max="19" width="13.42578125" style="8" bestFit="1" customWidth="1"/>
    <col min="20" max="20" width="9.140625" style="8"/>
    <col min="21" max="21" width="9.85546875" style="8" bestFit="1" customWidth="1"/>
    <col min="22" max="16384" width="9.140625" style="8"/>
  </cols>
  <sheetData>
    <row r="1" spans="1:21" ht="20.25" customHeight="1" x14ac:dyDescent="0.25">
      <c r="A1" s="9" t="s">
        <v>246</v>
      </c>
    </row>
    <row r="2" spans="1:21" ht="12.75" customHeight="1" x14ac:dyDescent="0.2">
      <c r="A2" s="568" t="s">
        <v>0</v>
      </c>
      <c r="B2" s="571" t="s">
        <v>1</v>
      </c>
      <c r="C2" s="573" t="s">
        <v>49</v>
      </c>
      <c r="D2" s="576" t="s">
        <v>16</v>
      </c>
      <c r="E2" s="577"/>
      <c r="F2" s="577"/>
      <c r="G2" s="577"/>
      <c r="H2" s="578"/>
      <c r="I2" s="535" t="s">
        <v>50</v>
      </c>
      <c r="J2" s="532"/>
      <c r="K2" s="535" t="s">
        <v>51</v>
      </c>
      <c r="L2" s="532"/>
      <c r="M2" s="579" t="s">
        <v>110</v>
      </c>
      <c r="N2" s="580"/>
      <c r="O2" s="535" t="s">
        <v>52</v>
      </c>
      <c r="P2" s="532"/>
      <c r="Q2" s="566" t="s">
        <v>20</v>
      </c>
      <c r="R2" s="532"/>
    </row>
    <row r="3" spans="1:21" ht="36" customHeight="1" x14ac:dyDescent="0.2">
      <c r="A3" s="569"/>
      <c r="B3" s="572"/>
      <c r="C3" s="574"/>
      <c r="D3" s="560" t="s">
        <v>17</v>
      </c>
      <c r="E3" s="561"/>
      <c r="F3" s="583" t="s">
        <v>112</v>
      </c>
      <c r="G3" s="583" t="s">
        <v>18</v>
      </c>
      <c r="H3" s="556" t="s">
        <v>19</v>
      </c>
      <c r="I3" s="562"/>
      <c r="J3" s="534"/>
      <c r="K3" s="562"/>
      <c r="L3" s="534"/>
      <c r="M3" s="581"/>
      <c r="N3" s="582"/>
      <c r="O3" s="562"/>
      <c r="P3" s="534"/>
      <c r="Q3" s="567"/>
      <c r="R3" s="534"/>
    </row>
    <row r="4" spans="1:21" ht="43.5" customHeight="1" x14ac:dyDescent="0.2">
      <c r="A4" s="570"/>
      <c r="B4" s="557"/>
      <c r="C4" s="575"/>
      <c r="D4" s="208" t="s">
        <v>42</v>
      </c>
      <c r="E4" s="206" t="s">
        <v>183</v>
      </c>
      <c r="F4" s="584"/>
      <c r="G4" s="584"/>
      <c r="H4" s="557"/>
      <c r="I4" s="215" t="s">
        <v>42</v>
      </c>
      <c r="J4" s="207" t="s">
        <v>183</v>
      </c>
      <c r="K4" s="215" t="s">
        <v>42</v>
      </c>
      <c r="L4" s="207" t="s">
        <v>183</v>
      </c>
      <c r="M4" s="215" t="s">
        <v>42</v>
      </c>
      <c r="N4" s="207" t="s">
        <v>183</v>
      </c>
      <c r="O4" s="215" t="s">
        <v>42</v>
      </c>
      <c r="P4" s="207" t="s">
        <v>183</v>
      </c>
      <c r="Q4" s="208" t="s">
        <v>42</v>
      </c>
      <c r="R4" s="207" t="s">
        <v>183</v>
      </c>
    </row>
    <row r="5" spans="1:21" ht="21" customHeight="1" x14ac:dyDescent="0.2">
      <c r="A5" s="564" t="s">
        <v>39</v>
      </c>
      <c r="B5" s="564"/>
      <c r="C5" s="564"/>
      <c r="D5" s="565"/>
      <c r="E5" s="565"/>
      <c r="F5" s="565"/>
      <c r="G5" s="565"/>
      <c r="H5" s="565"/>
      <c r="I5" s="565"/>
      <c r="J5" s="565"/>
      <c r="K5" s="565"/>
      <c r="L5" s="565"/>
      <c r="M5" s="565"/>
      <c r="N5" s="565"/>
      <c r="O5" s="565"/>
      <c r="P5" s="565"/>
      <c r="Q5" s="565"/>
      <c r="R5" s="565"/>
    </row>
    <row r="6" spans="1:21" x14ac:dyDescent="0.2">
      <c r="A6" s="38">
        <v>1</v>
      </c>
      <c r="B6" s="41" t="s">
        <v>3</v>
      </c>
      <c r="C6" s="685">
        <f>SUM(D6,I6,K6,M6,O6,Q6)</f>
        <v>94896201.920000002</v>
      </c>
      <c r="D6" s="686">
        <f>SUM(F6:H6)</f>
        <v>36974401.170000002</v>
      </c>
      <c r="E6" s="152">
        <f>D6/C6</f>
        <v>0.38962993694068382</v>
      </c>
      <c r="F6" s="687">
        <v>19979496.16</v>
      </c>
      <c r="G6" s="687">
        <v>4110044.98</v>
      </c>
      <c r="H6" s="687">
        <v>12884860.029999999</v>
      </c>
      <c r="I6" s="688">
        <v>9338601.2200000025</v>
      </c>
      <c r="J6" s="152">
        <f>I6/C6</f>
        <v>9.8408587815481688E-2</v>
      </c>
      <c r="K6" s="688">
        <v>22204780.789999999</v>
      </c>
      <c r="L6" s="174">
        <f>K6/C6</f>
        <v>0.23399019497871174</v>
      </c>
      <c r="M6" s="686">
        <v>15606162.140000002</v>
      </c>
      <c r="N6" s="174">
        <f>M6/C6</f>
        <v>0.16445507643347421</v>
      </c>
      <c r="O6" s="686">
        <v>1935311.96</v>
      </c>
      <c r="P6" s="174">
        <f>O6/C6</f>
        <v>2.0393987544744085E-2</v>
      </c>
      <c r="Q6" s="687">
        <v>8836944.6399999987</v>
      </c>
      <c r="R6" s="174">
        <f>Q6/C6</f>
        <v>9.3122216286904466E-2</v>
      </c>
      <c r="S6" s="156"/>
    </row>
    <row r="7" spans="1:21" ht="16.5" customHeight="1" x14ac:dyDescent="0.2">
      <c r="A7" s="38">
        <v>2</v>
      </c>
      <c r="B7" s="27" t="s">
        <v>4</v>
      </c>
      <c r="C7" s="685">
        <f>SUM(D7,I7,K7,M7,O7,Q7)</f>
        <v>67893052</v>
      </c>
      <c r="D7" s="686">
        <f>SUM(F7:H7)</f>
        <v>28192893</v>
      </c>
      <c r="E7" s="152">
        <f t="shared" ref="E7:E22" si="0">D7/C7</f>
        <v>0.4152544652139073</v>
      </c>
      <c r="F7" s="687">
        <v>17419848</v>
      </c>
      <c r="G7" s="687">
        <v>7784729</v>
      </c>
      <c r="H7" s="687">
        <v>2988316</v>
      </c>
      <c r="I7" s="688">
        <v>7230465</v>
      </c>
      <c r="J7" s="152">
        <f t="shared" ref="J7:J20" si="1">I7/C7</f>
        <v>0.10649786372838269</v>
      </c>
      <c r="K7" s="688">
        <v>14917770</v>
      </c>
      <c r="L7" s="174">
        <f t="shared" ref="L7:L20" si="2">K7/C7</f>
        <v>0.21972454559856877</v>
      </c>
      <c r="M7" s="686">
        <v>11770208</v>
      </c>
      <c r="N7" s="174">
        <f t="shared" ref="N7:N20" si="3">M7/C7</f>
        <v>0.17336395482707126</v>
      </c>
      <c r="O7" s="686">
        <v>2920275</v>
      </c>
      <c r="P7" s="174">
        <f t="shared" ref="P7:P20" si="4">O7/C7</f>
        <v>4.3012869711616442E-2</v>
      </c>
      <c r="Q7" s="686">
        <v>2861441</v>
      </c>
      <c r="R7" s="174">
        <f t="shared" ref="R7:R20" si="5">Q7/C7</f>
        <v>4.2146300920453537E-2</v>
      </c>
      <c r="S7" s="156"/>
    </row>
    <row r="8" spans="1:21" ht="16.5" customHeight="1" x14ac:dyDescent="0.2">
      <c r="A8" s="38">
        <v>3</v>
      </c>
      <c r="B8" s="27" t="s">
        <v>5</v>
      </c>
      <c r="C8" s="685">
        <f t="shared" ref="C8:C20" si="6">SUM(D8,I8,K8,M8,O8,Q8)</f>
        <v>32997431</v>
      </c>
      <c r="D8" s="686">
        <f t="shared" ref="D8:D20" si="7">SUM(F8:H8)</f>
        <v>11540945</v>
      </c>
      <c r="E8" s="152">
        <f t="shared" si="0"/>
        <v>0.34975283378878796</v>
      </c>
      <c r="F8" s="687">
        <v>6202911</v>
      </c>
      <c r="G8" s="687">
        <v>942036</v>
      </c>
      <c r="H8" s="687">
        <v>4395998</v>
      </c>
      <c r="I8" s="688">
        <v>3017608</v>
      </c>
      <c r="J8" s="152">
        <f t="shared" si="1"/>
        <v>9.1449785893938235E-2</v>
      </c>
      <c r="K8" s="688">
        <v>7379283</v>
      </c>
      <c r="L8" s="174">
        <f t="shared" si="2"/>
        <v>0.22363204577956386</v>
      </c>
      <c r="M8" s="686">
        <v>7149739</v>
      </c>
      <c r="N8" s="174">
        <f t="shared" si="3"/>
        <v>0.21667562544490207</v>
      </c>
      <c r="O8" s="687">
        <v>1271810</v>
      </c>
      <c r="P8" s="174">
        <f t="shared" si="4"/>
        <v>3.8542697460296226E-2</v>
      </c>
      <c r="Q8" s="686">
        <v>2638046</v>
      </c>
      <c r="R8" s="174">
        <f t="shared" si="5"/>
        <v>7.9947011632511639E-2</v>
      </c>
      <c r="S8" s="156"/>
    </row>
    <row r="9" spans="1:21" ht="16.5" customHeight="1" x14ac:dyDescent="0.2">
      <c r="A9" s="38">
        <v>4</v>
      </c>
      <c r="B9" s="41" t="s">
        <v>6</v>
      </c>
      <c r="C9" s="685">
        <f t="shared" si="6"/>
        <v>14504994</v>
      </c>
      <c r="D9" s="686">
        <f t="shared" si="7"/>
        <v>5153576</v>
      </c>
      <c r="E9" s="152">
        <f t="shared" si="0"/>
        <v>0.35529666541054755</v>
      </c>
      <c r="F9" s="687">
        <v>3009513</v>
      </c>
      <c r="G9" s="687">
        <v>479665</v>
      </c>
      <c r="H9" s="687">
        <v>1664398</v>
      </c>
      <c r="I9" s="688">
        <v>1237287</v>
      </c>
      <c r="J9" s="152">
        <f t="shared" si="1"/>
        <v>8.5300759173013108E-2</v>
      </c>
      <c r="K9" s="688">
        <v>1889020</v>
      </c>
      <c r="L9" s="174">
        <f t="shared" si="2"/>
        <v>0.13023238754872976</v>
      </c>
      <c r="M9" s="686">
        <v>3889415</v>
      </c>
      <c r="N9" s="174">
        <f t="shared" si="3"/>
        <v>0.26814316503681423</v>
      </c>
      <c r="O9" s="687">
        <v>888584</v>
      </c>
      <c r="P9" s="174">
        <f t="shared" si="4"/>
        <v>6.1260556191888117E-2</v>
      </c>
      <c r="Q9" s="687">
        <v>1447112</v>
      </c>
      <c r="R9" s="174">
        <f t="shared" si="5"/>
        <v>9.9766466639007234E-2</v>
      </c>
      <c r="S9" s="156"/>
      <c r="U9" s="153"/>
    </row>
    <row r="10" spans="1:21" ht="16.5" customHeight="1" x14ac:dyDescent="0.2">
      <c r="A10" s="38">
        <v>5</v>
      </c>
      <c r="B10" s="41" t="s">
        <v>7</v>
      </c>
      <c r="C10" s="685">
        <f t="shared" si="6"/>
        <v>62048799.000000045</v>
      </c>
      <c r="D10" s="686">
        <f t="shared" si="7"/>
        <v>25713240.000000045</v>
      </c>
      <c r="E10" s="152">
        <f t="shared" si="0"/>
        <v>0.41440350843857632</v>
      </c>
      <c r="F10" s="687">
        <v>14928655.700000063</v>
      </c>
      <c r="G10" s="687">
        <v>4256257.83</v>
      </c>
      <c r="H10" s="687">
        <v>6528326.4699999848</v>
      </c>
      <c r="I10" s="688">
        <v>6592045</v>
      </c>
      <c r="J10" s="152">
        <f t="shared" si="1"/>
        <v>0.10623968725003034</v>
      </c>
      <c r="K10" s="688">
        <v>21256196</v>
      </c>
      <c r="L10" s="174">
        <f t="shared" si="2"/>
        <v>0.34257223898886396</v>
      </c>
      <c r="M10" s="686">
        <v>5339027</v>
      </c>
      <c r="N10" s="174">
        <f t="shared" si="3"/>
        <v>8.604561387239737E-2</v>
      </c>
      <c r="O10" s="687">
        <v>1176294</v>
      </c>
      <c r="P10" s="174">
        <f t="shared" si="4"/>
        <v>1.8957562740255441E-2</v>
      </c>
      <c r="Q10" s="687">
        <v>1971997</v>
      </c>
      <c r="R10" s="174">
        <f t="shared" si="5"/>
        <v>3.178138870987654E-2</v>
      </c>
      <c r="S10" s="156"/>
    </row>
    <row r="11" spans="1:21" x14ac:dyDescent="0.2">
      <c r="A11" s="38">
        <v>6</v>
      </c>
      <c r="B11" s="27" t="s">
        <v>8</v>
      </c>
      <c r="C11" s="685">
        <f t="shared" si="6"/>
        <v>5513677</v>
      </c>
      <c r="D11" s="686">
        <f t="shared" si="7"/>
        <v>3004236</v>
      </c>
      <c r="E11" s="152">
        <f t="shared" si="0"/>
        <v>0.54486978471898151</v>
      </c>
      <c r="F11" s="687">
        <v>2115009</v>
      </c>
      <c r="G11" s="687">
        <v>172411</v>
      </c>
      <c r="H11" s="687">
        <v>716816</v>
      </c>
      <c r="I11" s="688">
        <v>764345</v>
      </c>
      <c r="J11" s="152">
        <f t="shared" si="1"/>
        <v>0.13862709041534352</v>
      </c>
      <c r="K11" s="688">
        <v>1036168</v>
      </c>
      <c r="L11" s="174">
        <f t="shared" si="2"/>
        <v>0.18792685897269645</v>
      </c>
      <c r="M11" s="686">
        <v>62673</v>
      </c>
      <c r="N11" s="174">
        <f t="shared" si="3"/>
        <v>1.136682471606516E-2</v>
      </c>
      <c r="O11" s="687">
        <v>596398</v>
      </c>
      <c r="P11" s="174">
        <f t="shared" si="4"/>
        <v>0.10816701812601645</v>
      </c>
      <c r="Q11" s="687">
        <v>49857</v>
      </c>
      <c r="R11" s="174">
        <f t="shared" si="5"/>
        <v>9.0424230508968882E-3</v>
      </c>
      <c r="S11" s="156"/>
    </row>
    <row r="12" spans="1:21" ht="16.5" customHeight="1" x14ac:dyDescent="0.2">
      <c r="A12" s="38">
        <v>7</v>
      </c>
      <c r="B12" s="41" t="s">
        <v>36</v>
      </c>
      <c r="C12" s="685">
        <f t="shared" si="6"/>
        <v>4777927.95</v>
      </c>
      <c r="D12" s="686">
        <f t="shared" si="7"/>
        <v>2597196.9500000002</v>
      </c>
      <c r="E12" s="152">
        <f t="shared" si="0"/>
        <v>0.54358227607848297</v>
      </c>
      <c r="F12" s="687">
        <f>977550.05+219409.16</f>
        <v>1196959.21</v>
      </c>
      <c r="G12" s="687">
        <f>104302.12+24809.51</f>
        <v>129111.62999999999</v>
      </c>
      <c r="H12" s="687">
        <f>1042180.3+228945.81</f>
        <v>1271126.1100000001</v>
      </c>
      <c r="I12" s="688">
        <v>485108</v>
      </c>
      <c r="J12" s="152">
        <f t="shared" si="1"/>
        <v>0.10153104129584038</v>
      </c>
      <c r="K12" s="688">
        <v>825073</v>
      </c>
      <c r="L12" s="174">
        <f t="shared" si="2"/>
        <v>0.17268426996685873</v>
      </c>
      <c r="M12" s="686">
        <v>37508</v>
      </c>
      <c r="N12" s="174">
        <f t="shared" si="3"/>
        <v>7.8502648831278426E-3</v>
      </c>
      <c r="O12" s="687">
        <v>288028</v>
      </c>
      <c r="P12" s="174">
        <f t="shared" si="4"/>
        <v>6.0283035452637995E-2</v>
      </c>
      <c r="Q12" s="687">
        <v>545014</v>
      </c>
      <c r="R12" s="174">
        <f t="shared" si="5"/>
        <v>0.11406911232305209</v>
      </c>
      <c r="S12" s="156"/>
    </row>
    <row r="13" spans="1:21" ht="16.5" customHeight="1" x14ac:dyDescent="0.2">
      <c r="A13" s="38">
        <v>8</v>
      </c>
      <c r="B13" s="28" t="s">
        <v>92</v>
      </c>
      <c r="C13" s="685">
        <f t="shared" si="6"/>
        <v>6333822</v>
      </c>
      <c r="D13" s="686">
        <f t="shared" si="7"/>
        <v>3116700</v>
      </c>
      <c r="E13" s="152">
        <f t="shared" si="0"/>
        <v>0.49207255903307673</v>
      </c>
      <c r="F13" s="687">
        <v>2192875</v>
      </c>
      <c r="G13" s="687">
        <v>184321</v>
      </c>
      <c r="H13" s="687">
        <v>739504</v>
      </c>
      <c r="I13" s="688">
        <v>707846</v>
      </c>
      <c r="J13" s="152">
        <f t="shared" si="1"/>
        <v>0.11175653499577348</v>
      </c>
      <c r="K13" s="688">
        <v>1126402</v>
      </c>
      <c r="L13" s="174">
        <f t="shared" si="2"/>
        <v>0.17783922566816687</v>
      </c>
      <c r="M13" s="689">
        <v>794696</v>
      </c>
      <c r="N13" s="174">
        <f t="shared" si="3"/>
        <v>0.12546863489374976</v>
      </c>
      <c r="O13" s="687">
        <v>531895</v>
      </c>
      <c r="P13" s="174">
        <f t="shared" si="4"/>
        <v>8.3976941568613711E-2</v>
      </c>
      <c r="Q13" s="687">
        <v>56283</v>
      </c>
      <c r="R13" s="174">
        <f t="shared" si="5"/>
        <v>8.8861038406194554E-3</v>
      </c>
      <c r="S13" s="156"/>
    </row>
    <row r="14" spans="1:21" ht="14.25" customHeight="1" x14ac:dyDescent="0.2">
      <c r="A14" s="38">
        <v>9</v>
      </c>
      <c r="B14" s="27" t="s">
        <v>40</v>
      </c>
      <c r="C14" s="685">
        <f t="shared" si="6"/>
        <v>4854055</v>
      </c>
      <c r="D14" s="686">
        <f t="shared" si="7"/>
        <v>2809542</v>
      </c>
      <c r="E14" s="152">
        <f t="shared" si="0"/>
        <v>0.5788030831953902</v>
      </c>
      <c r="F14" s="687">
        <v>1726463</v>
      </c>
      <c r="G14" s="687">
        <v>168573</v>
      </c>
      <c r="H14" s="687">
        <v>914506</v>
      </c>
      <c r="I14" s="688">
        <v>623987</v>
      </c>
      <c r="J14" s="152">
        <f t="shared" si="1"/>
        <v>0.12854963530491517</v>
      </c>
      <c r="K14" s="688">
        <v>764302</v>
      </c>
      <c r="L14" s="174">
        <f t="shared" si="2"/>
        <v>0.15745639470504558</v>
      </c>
      <c r="M14" s="686">
        <v>156642</v>
      </c>
      <c r="N14" s="174">
        <f t="shared" si="3"/>
        <v>3.2270338922818137E-2</v>
      </c>
      <c r="O14" s="687">
        <v>495607</v>
      </c>
      <c r="P14" s="174">
        <f t="shared" si="4"/>
        <v>0.10210164491337655</v>
      </c>
      <c r="Q14" s="687">
        <v>3975</v>
      </c>
      <c r="R14" s="174">
        <f t="shared" si="5"/>
        <v>8.1890295845432322E-4</v>
      </c>
      <c r="S14" s="156"/>
    </row>
    <row r="15" spans="1:21" ht="16.5" customHeight="1" x14ac:dyDescent="0.2">
      <c r="A15" s="38">
        <v>10</v>
      </c>
      <c r="B15" s="41" t="s">
        <v>9</v>
      </c>
      <c r="C15" s="685">
        <f t="shared" si="6"/>
        <v>5410654</v>
      </c>
      <c r="D15" s="686">
        <f t="shared" si="7"/>
        <v>2176976</v>
      </c>
      <c r="E15" s="152">
        <f t="shared" si="0"/>
        <v>0.40234988228779739</v>
      </c>
      <c r="F15" s="687">
        <v>1264966</v>
      </c>
      <c r="G15" s="687">
        <v>303026</v>
      </c>
      <c r="H15" s="687">
        <v>608984</v>
      </c>
      <c r="I15" s="688">
        <v>509182</v>
      </c>
      <c r="J15" s="152">
        <f t="shared" si="1"/>
        <v>9.410729275980316E-2</v>
      </c>
      <c r="K15" s="688">
        <v>737576</v>
      </c>
      <c r="L15" s="174">
        <f t="shared" si="2"/>
        <v>0.13631919542443482</v>
      </c>
      <c r="M15" s="689">
        <v>1387800</v>
      </c>
      <c r="N15" s="174">
        <f t="shared" si="3"/>
        <v>0.25649394694245836</v>
      </c>
      <c r="O15" s="687">
        <v>152068</v>
      </c>
      <c r="P15" s="174">
        <f t="shared" si="4"/>
        <v>2.8105290044419768E-2</v>
      </c>
      <c r="Q15" s="687">
        <v>447052</v>
      </c>
      <c r="R15" s="174">
        <f t="shared" si="5"/>
        <v>8.2624392541086528E-2</v>
      </c>
      <c r="S15" s="156"/>
    </row>
    <row r="16" spans="1:21" ht="16.5" customHeight="1" x14ac:dyDescent="0.2">
      <c r="A16" s="38">
        <v>11</v>
      </c>
      <c r="B16" s="27" t="s">
        <v>10</v>
      </c>
      <c r="C16" s="685">
        <f t="shared" si="6"/>
        <v>1868367</v>
      </c>
      <c r="D16" s="686">
        <f t="shared" si="7"/>
        <v>1080066</v>
      </c>
      <c r="E16" s="152">
        <f t="shared" si="0"/>
        <v>0.57808021657415276</v>
      </c>
      <c r="F16" s="687">
        <v>694357</v>
      </c>
      <c r="G16" s="687">
        <v>169812</v>
      </c>
      <c r="H16" s="687">
        <v>215897</v>
      </c>
      <c r="I16" s="688">
        <v>254738</v>
      </c>
      <c r="J16" s="152">
        <f t="shared" si="1"/>
        <v>0.13634259222090736</v>
      </c>
      <c r="K16" s="688">
        <v>326639</v>
      </c>
      <c r="L16" s="174">
        <f t="shared" si="2"/>
        <v>0.17482593087974685</v>
      </c>
      <c r="M16" s="689">
        <v>13349</v>
      </c>
      <c r="N16" s="174">
        <f t="shared" si="3"/>
        <v>7.1447419056320308E-3</v>
      </c>
      <c r="O16" s="687">
        <v>193575</v>
      </c>
      <c r="P16" s="174">
        <f t="shared" si="4"/>
        <v>0.10360651841956103</v>
      </c>
      <c r="Q16" s="687"/>
      <c r="R16" s="174">
        <f t="shared" si="5"/>
        <v>0</v>
      </c>
      <c r="S16" s="156"/>
    </row>
    <row r="17" spans="1:21" ht="16.5" customHeight="1" x14ac:dyDescent="0.2">
      <c r="A17" s="38">
        <v>13</v>
      </c>
      <c r="B17" s="27" t="s">
        <v>38</v>
      </c>
      <c r="C17" s="685">
        <f t="shared" si="6"/>
        <v>7157555</v>
      </c>
      <c r="D17" s="686">
        <f t="shared" si="7"/>
        <v>2680085</v>
      </c>
      <c r="E17" s="152">
        <f t="shared" si="0"/>
        <v>0.37444141190671953</v>
      </c>
      <c r="F17" s="687">
        <f>1661327-21145</f>
        <v>1640182</v>
      </c>
      <c r="G17" s="687">
        <v>182985</v>
      </c>
      <c r="H17" s="687">
        <f>1039903-182985</f>
        <v>856918</v>
      </c>
      <c r="I17" s="688">
        <v>611218</v>
      </c>
      <c r="J17" s="152">
        <f t="shared" si="1"/>
        <v>8.539480311363308E-2</v>
      </c>
      <c r="K17" s="688">
        <v>932720</v>
      </c>
      <c r="L17" s="174">
        <f t="shared" si="2"/>
        <v>0.13031265564847214</v>
      </c>
      <c r="M17" s="689">
        <v>1603732</v>
      </c>
      <c r="N17" s="174">
        <f t="shared" si="3"/>
        <v>0.22406142879796243</v>
      </c>
      <c r="O17" s="687">
        <v>507780</v>
      </c>
      <c r="P17" s="174">
        <f t="shared" si="4"/>
        <v>7.0943220135926299E-2</v>
      </c>
      <c r="Q17" s="687">
        <v>822020</v>
      </c>
      <c r="R17" s="174">
        <f t="shared" si="5"/>
        <v>0.11484648039728651</v>
      </c>
      <c r="S17" s="156"/>
    </row>
    <row r="18" spans="1:21" ht="16.5" customHeight="1" x14ac:dyDescent="0.2">
      <c r="A18" s="38">
        <v>14</v>
      </c>
      <c r="B18" s="27" t="s">
        <v>12</v>
      </c>
      <c r="C18" s="685">
        <f t="shared" si="6"/>
        <v>6807332</v>
      </c>
      <c r="D18" s="686">
        <f t="shared" si="7"/>
        <v>3276757</v>
      </c>
      <c r="E18" s="152">
        <f t="shared" si="0"/>
        <v>0.48135701329096331</v>
      </c>
      <c r="F18" s="687">
        <v>2412457</v>
      </c>
      <c r="G18" s="687">
        <v>259201</v>
      </c>
      <c r="H18" s="687">
        <v>605099</v>
      </c>
      <c r="I18" s="688">
        <v>703585</v>
      </c>
      <c r="J18" s="152">
        <f t="shared" si="1"/>
        <v>0.10335693925314646</v>
      </c>
      <c r="K18" s="688">
        <v>1396271</v>
      </c>
      <c r="L18" s="174">
        <f t="shared" si="2"/>
        <v>0.20511281071644516</v>
      </c>
      <c r="M18" s="689">
        <v>857300</v>
      </c>
      <c r="N18" s="174">
        <f t="shared" si="3"/>
        <v>0.12593773889682477</v>
      </c>
      <c r="O18" s="687">
        <v>283675</v>
      </c>
      <c r="P18" s="174">
        <f t="shared" si="4"/>
        <v>4.1671979565562546E-2</v>
      </c>
      <c r="Q18" s="687">
        <v>289744</v>
      </c>
      <c r="R18" s="174">
        <f t="shared" si="5"/>
        <v>4.2563518277057739E-2</v>
      </c>
      <c r="S18" s="156"/>
    </row>
    <row r="19" spans="1:21" ht="16.5" customHeight="1" x14ac:dyDescent="0.2">
      <c r="A19" s="38">
        <v>15</v>
      </c>
      <c r="B19" s="27" t="s">
        <v>13</v>
      </c>
      <c r="C19" s="685">
        <f t="shared" si="6"/>
        <v>4387778</v>
      </c>
      <c r="D19" s="686">
        <f t="shared" si="7"/>
        <v>2015263</v>
      </c>
      <c r="E19" s="152">
        <f t="shared" si="0"/>
        <v>0.45929010082096222</v>
      </c>
      <c r="F19" s="687">
        <v>1451545</v>
      </c>
      <c r="G19" s="687">
        <v>61458</v>
      </c>
      <c r="H19" s="687">
        <v>502260</v>
      </c>
      <c r="I19" s="688">
        <v>479790</v>
      </c>
      <c r="J19" s="152">
        <f t="shared" si="1"/>
        <v>0.10934691773375954</v>
      </c>
      <c r="K19" s="688">
        <v>897413</v>
      </c>
      <c r="L19" s="174">
        <f t="shared" si="2"/>
        <v>0.20452561638259731</v>
      </c>
      <c r="M19" s="689">
        <v>267186</v>
      </c>
      <c r="N19" s="174">
        <f t="shared" si="3"/>
        <v>6.0893235710648988E-2</v>
      </c>
      <c r="O19" s="687">
        <v>357745</v>
      </c>
      <c r="P19" s="174">
        <f t="shared" si="4"/>
        <v>8.1532155911260784E-2</v>
      </c>
      <c r="Q19" s="687">
        <v>370381</v>
      </c>
      <c r="R19" s="174">
        <f t="shared" si="5"/>
        <v>8.4411973440771157E-2</v>
      </c>
      <c r="S19" s="156"/>
    </row>
    <row r="20" spans="1:21" ht="16.5" customHeight="1" x14ac:dyDescent="0.2">
      <c r="A20" s="38">
        <v>16</v>
      </c>
      <c r="B20" s="41" t="s">
        <v>14</v>
      </c>
      <c r="C20" s="685">
        <f t="shared" si="6"/>
        <v>3310244</v>
      </c>
      <c r="D20" s="686">
        <f t="shared" si="7"/>
        <v>1627710</v>
      </c>
      <c r="E20" s="152">
        <f t="shared" si="0"/>
        <v>0.49171903944240969</v>
      </c>
      <c r="F20" s="687">
        <v>949430</v>
      </c>
      <c r="G20" s="687">
        <v>292988</v>
      </c>
      <c r="H20" s="687">
        <v>385292</v>
      </c>
      <c r="I20" s="688">
        <v>428736</v>
      </c>
      <c r="J20" s="152">
        <f t="shared" si="1"/>
        <v>0.12951794490073842</v>
      </c>
      <c r="K20" s="688">
        <v>798469</v>
      </c>
      <c r="L20" s="174">
        <f t="shared" si="2"/>
        <v>0.24121152398433468</v>
      </c>
      <c r="M20" s="689">
        <v>5836</v>
      </c>
      <c r="N20" s="174">
        <f t="shared" si="3"/>
        <v>1.7630120317414669E-3</v>
      </c>
      <c r="O20" s="687">
        <v>310884</v>
      </c>
      <c r="P20" s="174">
        <f t="shared" si="4"/>
        <v>9.3915735516777621E-2</v>
      </c>
      <c r="Q20" s="687">
        <v>138609</v>
      </c>
      <c r="R20" s="174">
        <f t="shared" si="5"/>
        <v>4.1872744123998107E-2</v>
      </c>
      <c r="S20" s="156"/>
    </row>
    <row r="21" spans="1:21" ht="29.25" customHeight="1" x14ac:dyDescent="0.2">
      <c r="A21" s="543" t="s">
        <v>129</v>
      </c>
      <c r="B21" s="563"/>
      <c r="C21" s="179">
        <f>SUM(D21,I21,K21,M21,O21,Q21)</f>
        <v>322761889.87</v>
      </c>
      <c r="D21" s="178">
        <f>SUM(F21:H21)</f>
        <v>131959587.12000003</v>
      </c>
      <c r="E21" s="177">
        <f t="shared" si="0"/>
        <v>0.40884500698998227</v>
      </c>
      <c r="F21" s="179">
        <f>SUM(F6:F20)</f>
        <v>77184667.070000052</v>
      </c>
      <c r="G21" s="179">
        <f t="shared" ref="G21:H21" si="8">SUM(G6:G20)</f>
        <v>19496619.440000001</v>
      </c>
      <c r="H21" s="179">
        <f t="shared" si="8"/>
        <v>35278300.609999985</v>
      </c>
      <c r="I21" s="178">
        <f>SUM(I6:I20)</f>
        <v>32984541.220000003</v>
      </c>
      <c r="J21" s="177">
        <f>I21/C21</f>
        <v>0.10219465883436643</v>
      </c>
      <c r="K21" s="178">
        <f>SUM(K6:K20)</f>
        <v>76488082.789999992</v>
      </c>
      <c r="L21" s="175">
        <f>K21/C21</f>
        <v>0.23697990745068254</v>
      </c>
      <c r="M21" s="173">
        <f>SUM(M6:M20)</f>
        <v>48941273.140000001</v>
      </c>
      <c r="N21" s="175">
        <f>M21/C21</f>
        <v>0.15163275056950576</v>
      </c>
      <c r="O21" s="173">
        <f>SUM(O6:O20)</f>
        <v>11909929.960000001</v>
      </c>
      <c r="P21" s="175">
        <f>O21/C21</f>
        <v>3.6900050265528582E-2</v>
      </c>
      <c r="Q21" s="173">
        <f>SUM(Q6:Q20)</f>
        <v>20478475.640000001</v>
      </c>
      <c r="R21" s="175">
        <f>Q21/C21</f>
        <v>6.3447625889934495E-2</v>
      </c>
      <c r="S21" s="156"/>
    </row>
    <row r="22" spans="1:21" ht="24.75" customHeight="1" x14ac:dyDescent="0.2">
      <c r="A22" s="543" t="s">
        <v>130</v>
      </c>
      <c r="B22" s="563"/>
      <c r="C22" s="179">
        <v>33206405.81000001</v>
      </c>
      <c r="D22" s="178">
        <v>12445552.346299998</v>
      </c>
      <c r="E22" s="177">
        <f t="shared" si="0"/>
        <v>0.37479371954648755</v>
      </c>
      <c r="F22" s="179">
        <v>6014699.4122504378</v>
      </c>
      <c r="G22" s="36">
        <v>4396699.5125560118</v>
      </c>
      <c r="H22" s="179">
        <v>2034153.4214935491</v>
      </c>
      <c r="I22" s="178">
        <v>2860504.8836999997</v>
      </c>
      <c r="J22" s="177">
        <f>I22/C22</f>
        <v>8.6143164667299432E-2</v>
      </c>
      <c r="K22" s="178">
        <v>11839406.310000014</v>
      </c>
      <c r="L22" s="175">
        <f>K22/C22</f>
        <v>0.3565398308309119</v>
      </c>
      <c r="M22" s="176">
        <v>1628831.61</v>
      </c>
      <c r="N22" s="175">
        <f>M22/C22</f>
        <v>4.9051728733300076E-2</v>
      </c>
      <c r="O22" s="173">
        <v>229627.42000000004</v>
      </c>
      <c r="P22" s="175">
        <f>O22/C22</f>
        <v>6.9151543022716545E-3</v>
      </c>
      <c r="Q22" s="173">
        <v>4202483.24</v>
      </c>
      <c r="R22" s="175">
        <f>Q22/C22</f>
        <v>0.12655640191972944</v>
      </c>
      <c r="S22" s="156"/>
    </row>
    <row r="23" spans="1:21" ht="30.75" customHeight="1" x14ac:dyDescent="0.2">
      <c r="A23" s="12"/>
      <c r="B23" s="12"/>
      <c r="C23" s="17"/>
      <c r="D23" s="17"/>
      <c r="E23" s="16"/>
      <c r="F23" s="17"/>
      <c r="G23" s="17"/>
      <c r="H23" s="17"/>
      <c r="I23" s="17"/>
      <c r="J23" s="16"/>
      <c r="K23" s="17"/>
      <c r="L23" s="16"/>
      <c r="O23" s="147"/>
      <c r="P23" s="147"/>
      <c r="Q23" s="17"/>
      <c r="R23" s="16"/>
      <c r="S23" s="183"/>
    </row>
    <row r="24" spans="1:21" ht="30.75" customHeight="1" x14ac:dyDescent="0.2">
      <c r="A24" s="558" t="s">
        <v>131</v>
      </c>
      <c r="B24" s="559"/>
      <c r="C24" s="103">
        <f>SUM(C21:C22)</f>
        <v>355968295.68000001</v>
      </c>
      <c r="D24" s="103">
        <f>SUM(D21:D22)</f>
        <v>144405139.46630004</v>
      </c>
      <c r="E24" s="154">
        <f>D24/C24</f>
        <v>0.40566854188642115</v>
      </c>
      <c r="F24" s="103">
        <f t="shared" ref="F24:K24" si="9">SUM(F21:F22)</f>
        <v>83199366.482250497</v>
      </c>
      <c r="G24" s="103">
        <f t="shared" si="9"/>
        <v>23893318.952556014</v>
      </c>
      <c r="H24" s="103">
        <f t="shared" si="9"/>
        <v>37312454.031493537</v>
      </c>
      <c r="I24" s="103">
        <f t="shared" si="9"/>
        <v>35845046.103700005</v>
      </c>
      <c r="J24" s="154">
        <f>I24/C24</f>
        <v>0.10069729955929317</v>
      </c>
      <c r="K24" s="103">
        <f t="shared" si="9"/>
        <v>88327489.100000009</v>
      </c>
      <c r="L24" s="154">
        <f>K24/C24</f>
        <v>0.24813302244029781</v>
      </c>
      <c r="M24" s="103">
        <f>SUM(M21:M23)</f>
        <v>50570104.75</v>
      </c>
      <c r="N24" s="154">
        <f>M24/C24</f>
        <v>0.14206350780031354</v>
      </c>
      <c r="O24" s="103">
        <f>SUM(O21:O22)</f>
        <v>12139557.380000001</v>
      </c>
      <c r="P24" s="154">
        <f>O24/C24</f>
        <v>3.4102917387094873E-2</v>
      </c>
      <c r="Q24" s="103">
        <f>SUM(Q21:Q22)</f>
        <v>24680958.880000003</v>
      </c>
      <c r="R24" s="104">
        <f>Q24/C24</f>
        <v>6.9334710926579571E-2</v>
      </c>
      <c r="S24" s="40"/>
      <c r="U24" s="153"/>
    </row>
    <row r="25" spans="1:21" s="14" customFormat="1" ht="11.25" customHeight="1" x14ac:dyDescent="0.2">
      <c r="A25" s="8"/>
    </row>
    <row r="26" spans="1:21" ht="27.75" customHeight="1" x14ac:dyDescent="0.2"/>
  </sheetData>
  <mergeCells count="17">
    <mergeCell ref="K2:L3"/>
    <mergeCell ref="A5:R5"/>
    <mergeCell ref="A21:B21"/>
    <mergeCell ref="Q2:R3"/>
    <mergeCell ref="A2:A4"/>
    <mergeCell ref="B2:B4"/>
    <mergeCell ref="C2:C4"/>
    <mergeCell ref="D2:H2"/>
    <mergeCell ref="M2:N3"/>
    <mergeCell ref="O2:P3"/>
    <mergeCell ref="F3:F4"/>
    <mergeCell ref="G3:G4"/>
    <mergeCell ref="H3:H4"/>
    <mergeCell ref="A24:B24"/>
    <mergeCell ref="D3:E3"/>
    <mergeCell ref="I2:J3"/>
    <mergeCell ref="A22:B22"/>
  </mergeCells>
  <pageMargins left="0.31496062992125984" right="0.11811023622047245" top="0.74803149606299213" bottom="0.74803149606299213" header="0.31496062992125984" footer="0.31496062992125984"/>
  <pageSetup paperSize="9" firstPageNumber="6" orientation="landscape" useFirstPageNumber="1" r:id="rId1"/>
  <headerFooter>
    <oddHeader>&amp;LAugstākās izglītības finansējums</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553066"/>
  </sheetPr>
  <dimension ref="A1:T31"/>
  <sheetViews>
    <sheetView zoomScaleNormal="100" workbookViewId="0">
      <selection activeCell="U11" sqref="U11"/>
    </sheetView>
  </sheetViews>
  <sheetFormatPr defaultColWidth="9.140625" defaultRowHeight="12.75" x14ac:dyDescent="0.2"/>
  <cols>
    <col min="1" max="1" width="3.42578125" style="8" customWidth="1"/>
    <col min="2" max="2" width="11.5703125" style="8" customWidth="1"/>
    <col min="3" max="3" width="10.5703125" style="8" customWidth="1"/>
    <col min="4" max="4" width="11.28515625" style="8" customWidth="1"/>
    <col min="5" max="5" width="9.42578125" style="8" customWidth="1"/>
    <col min="6" max="6" width="10.42578125" style="8" customWidth="1"/>
    <col min="7" max="7" width="9.7109375" style="8" customWidth="1"/>
    <col min="8" max="8" width="9.85546875" style="8" customWidth="1"/>
    <col min="9" max="9" width="9.5703125" style="8" customWidth="1"/>
    <col min="10" max="10" width="9.140625" style="8" customWidth="1"/>
    <col min="11" max="11" width="9.5703125" style="8" customWidth="1"/>
    <col min="12" max="12" width="9.140625" style="8" customWidth="1"/>
    <col min="13" max="13" width="9.7109375" style="8" customWidth="1"/>
    <col min="14" max="14" width="8.85546875" style="8" customWidth="1"/>
    <col min="15" max="15" width="10" style="8" customWidth="1"/>
    <col min="16" max="16" width="8.85546875" style="8" customWidth="1"/>
    <col min="17" max="17" width="9.5703125" style="8" customWidth="1"/>
    <col min="18" max="18" width="9" style="8" customWidth="1"/>
    <col min="19" max="16384" width="9.140625" style="8"/>
  </cols>
  <sheetData>
    <row r="1" spans="1:18" ht="18.75" customHeight="1" x14ac:dyDescent="0.25">
      <c r="A1" s="9" t="s">
        <v>263</v>
      </c>
    </row>
    <row r="2" spans="1:18" ht="12.75" customHeight="1" x14ac:dyDescent="0.2">
      <c r="A2" s="568" t="s">
        <v>0</v>
      </c>
      <c r="B2" s="571" t="s">
        <v>41</v>
      </c>
      <c r="C2" s="573" t="s">
        <v>49</v>
      </c>
      <c r="D2" s="576" t="s">
        <v>16</v>
      </c>
      <c r="E2" s="577"/>
      <c r="F2" s="577"/>
      <c r="G2" s="577"/>
      <c r="H2" s="578"/>
      <c r="I2" s="535" t="s">
        <v>50</v>
      </c>
      <c r="J2" s="532"/>
      <c r="K2" s="531" t="s">
        <v>51</v>
      </c>
      <c r="L2" s="590"/>
      <c r="M2" s="531" t="s">
        <v>110</v>
      </c>
      <c r="N2" s="531"/>
      <c r="O2" s="535" t="s">
        <v>52</v>
      </c>
      <c r="P2" s="532"/>
      <c r="Q2" s="549" t="s">
        <v>20</v>
      </c>
      <c r="R2" s="532"/>
    </row>
    <row r="3" spans="1:18" ht="39.75" customHeight="1" x14ac:dyDescent="0.2">
      <c r="A3" s="569"/>
      <c r="B3" s="572"/>
      <c r="C3" s="574"/>
      <c r="D3" s="560" t="s">
        <v>17</v>
      </c>
      <c r="E3" s="561"/>
      <c r="F3" s="583" t="s">
        <v>112</v>
      </c>
      <c r="G3" s="583" t="s">
        <v>18</v>
      </c>
      <c r="H3" s="556" t="s">
        <v>19</v>
      </c>
      <c r="I3" s="562"/>
      <c r="J3" s="534"/>
      <c r="K3" s="567"/>
      <c r="L3" s="533"/>
      <c r="M3" s="585"/>
      <c r="N3" s="585"/>
      <c r="O3" s="562"/>
      <c r="P3" s="534"/>
      <c r="Q3" s="562"/>
      <c r="R3" s="534"/>
    </row>
    <row r="4" spans="1:18" ht="40.5" customHeight="1" x14ac:dyDescent="0.2">
      <c r="A4" s="588"/>
      <c r="B4" s="587"/>
      <c r="C4" s="589"/>
      <c r="D4" s="221" t="s">
        <v>42</v>
      </c>
      <c r="E4" s="10" t="s">
        <v>183</v>
      </c>
      <c r="F4" s="586"/>
      <c r="G4" s="586"/>
      <c r="H4" s="587"/>
      <c r="I4" s="251" t="s">
        <v>42</v>
      </c>
      <c r="J4" s="180" t="s">
        <v>183</v>
      </c>
      <c r="K4" s="221" t="s">
        <v>42</v>
      </c>
      <c r="L4" s="37" t="s">
        <v>183</v>
      </c>
      <c r="M4" s="221" t="s">
        <v>42</v>
      </c>
      <c r="N4" s="37" t="s">
        <v>183</v>
      </c>
      <c r="O4" s="251" t="s">
        <v>42</v>
      </c>
      <c r="P4" s="180" t="s">
        <v>183</v>
      </c>
      <c r="Q4" s="251" t="s">
        <v>42</v>
      </c>
      <c r="R4" s="180" t="s">
        <v>183</v>
      </c>
    </row>
    <row r="5" spans="1:18" ht="21.75" customHeight="1" x14ac:dyDescent="0.2">
      <c r="A5" s="591" t="s">
        <v>165</v>
      </c>
      <c r="B5" s="592"/>
      <c r="C5" s="592"/>
      <c r="D5" s="592"/>
      <c r="E5" s="592"/>
      <c r="F5" s="592"/>
      <c r="G5" s="592"/>
      <c r="H5" s="592"/>
      <c r="I5" s="592"/>
      <c r="J5" s="592"/>
      <c r="K5" s="592"/>
      <c r="L5" s="592"/>
      <c r="M5" s="592"/>
      <c r="N5" s="592"/>
      <c r="O5" s="592"/>
      <c r="P5" s="592"/>
      <c r="Q5" s="592"/>
      <c r="R5" s="593"/>
    </row>
    <row r="6" spans="1:18" ht="12.75" customHeight="1" x14ac:dyDescent="0.2">
      <c r="A6" s="246">
        <v>1</v>
      </c>
      <c r="B6" s="209" t="s">
        <v>260</v>
      </c>
      <c r="C6" s="241">
        <f>SUM(D6,I6,K6,M6,O6,Q6)</f>
        <v>3321993</v>
      </c>
      <c r="D6" s="172">
        <f>SUM(F6:H6)</f>
        <v>2072220</v>
      </c>
      <c r="E6" s="45">
        <f>D6/C6</f>
        <v>0.62378818980052031</v>
      </c>
      <c r="F6" s="172">
        <v>1363523</v>
      </c>
      <c r="G6" s="172">
        <v>207220</v>
      </c>
      <c r="H6" s="172">
        <v>501477</v>
      </c>
      <c r="I6" s="690">
        <v>540481</v>
      </c>
      <c r="J6" s="152">
        <f>I6/C6</f>
        <v>0.16269781423380483</v>
      </c>
      <c r="K6" s="688">
        <v>467812</v>
      </c>
      <c r="L6" s="174">
        <f>K6/C6</f>
        <v>0.14082269288345881</v>
      </c>
      <c r="M6" s="686">
        <v>74024</v>
      </c>
      <c r="N6" s="174">
        <f>M6/C6</f>
        <v>2.2283009025003967E-2</v>
      </c>
      <c r="O6" s="686">
        <v>148046</v>
      </c>
      <c r="P6" s="174">
        <f>O6/C6</f>
        <v>4.4565416001779656E-2</v>
      </c>
      <c r="Q6" s="686">
        <v>19410</v>
      </c>
      <c r="R6" s="174">
        <f>Q6/C6</f>
        <v>5.8428780554323862E-3</v>
      </c>
    </row>
    <row r="7" spans="1:18" ht="12.75" customHeight="1" x14ac:dyDescent="0.2">
      <c r="A7" s="246">
        <v>2</v>
      </c>
      <c r="B7" s="209" t="s">
        <v>31</v>
      </c>
      <c r="C7" s="241">
        <f t="shared" ref="C7:C13" si="0">SUM(D7,I7,K7,M7,O7,Q7)</f>
        <v>1946847</v>
      </c>
      <c r="D7" s="172">
        <f t="shared" ref="D7:D13" si="1">SUM(F7:H7)</f>
        <v>993089</v>
      </c>
      <c r="E7" s="45">
        <f t="shared" ref="E7:E13" si="2">D7/C7</f>
        <v>0.51010120466580067</v>
      </c>
      <c r="F7" s="172">
        <v>503325</v>
      </c>
      <c r="G7" s="172">
        <v>172551</v>
      </c>
      <c r="H7" s="172">
        <v>317213</v>
      </c>
      <c r="I7" s="690">
        <v>267481</v>
      </c>
      <c r="J7" s="152">
        <f t="shared" ref="J7:J13" si="3">I7/C7</f>
        <v>0.13739189571650981</v>
      </c>
      <c r="K7" s="688">
        <v>307666</v>
      </c>
      <c r="L7" s="174">
        <f t="shared" ref="L7:L13" si="4">K7/C7</f>
        <v>0.1580329630422935</v>
      </c>
      <c r="M7" s="686">
        <v>248520</v>
      </c>
      <c r="N7" s="174">
        <f t="shared" ref="N7:N13" si="5">M7/C7</f>
        <v>0.1276525582133573</v>
      </c>
      <c r="O7" s="686">
        <v>120921</v>
      </c>
      <c r="P7" s="174">
        <f t="shared" ref="P7:P13" si="6">O7/C7</f>
        <v>6.2111198260572091E-2</v>
      </c>
      <c r="Q7" s="686">
        <v>9170</v>
      </c>
      <c r="R7" s="174">
        <f t="shared" ref="R7:R13" si="7">Q7/C7</f>
        <v>4.7101801014666281E-3</v>
      </c>
    </row>
    <row r="8" spans="1:18" ht="12.75" customHeight="1" x14ac:dyDescent="0.2">
      <c r="A8" s="366">
        <v>3</v>
      </c>
      <c r="B8" s="209" t="s">
        <v>248</v>
      </c>
      <c r="C8" s="241">
        <f t="shared" si="0"/>
        <v>3043136</v>
      </c>
      <c r="D8" s="172">
        <f t="shared" si="1"/>
        <v>1534918</v>
      </c>
      <c r="E8" s="45">
        <f t="shared" si="2"/>
        <v>0.50438692191213275</v>
      </c>
      <c r="F8" s="172">
        <v>889173</v>
      </c>
      <c r="G8" s="172">
        <v>222616</v>
      </c>
      <c r="H8" s="172">
        <v>423129</v>
      </c>
      <c r="I8" s="690">
        <v>389036</v>
      </c>
      <c r="J8" s="152">
        <f t="shared" si="3"/>
        <v>0.12784049086205809</v>
      </c>
      <c r="K8" s="688">
        <v>551837</v>
      </c>
      <c r="L8" s="174">
        <f t="shared" si="4"/>
        <v>0.18133826421165533</v>
      </c>
      <c r="M8" s="686">
        <v>237504</v>
      </c>
      <c r="N8" s="174">
        <f t="shared" si="5"/>
        <v>7.8045805379713562E-2</v>
      </c>
      <c r="O8" s="686">
        <v>258752</v>
      </c>
      <c r="P8" s="174">
        <f t="shared" si="6"/>
        <v>8.5028076300237648E-2</v>
      </c>
      <c r="Q8" s="686">
        <v>71089</v>
      </c>
      <c r="R8" s="174">
        <f t="shared" si="7"/>
        <v>2.3360441334202613E-2</v>
      </c>
    </row>
    <row r="9" spans="1:18" ht="12.75" customHeight="1" x14ac:dyDescent="0.2">
      <c r="A9" s="366">
        <v>4</v>
      </c>
      <c r="B9" s="209" t="s">
        <v>227</v>
      </c>
      <c r="C9" s="241">
        <f>SUM(D9,I9,K9,M9,O9,Q9)</f>
        <v>223568</v>
      </c>
      <c r="D9" s="172">
        <f t="shared" si="1"/>
        <v>109415</v>
      </c>
      <c r="E9" s="45">
        <f t="shared" si="2"/>
        <v>0.48940367136620627</v>
      </c>
      <c r="F9" s="172">
        <f>SUM([1]Izdevumi!$D$6)</f>
        <v>32415</v>
      </c>
      <c r="G9" s="172">
        <f>SUM([1]Izdevumi!$D$7)</f>
        <v>38000</v>
      </c>
      <c r="H9" s="172">
        <f>SUM([1]Izdevumi!$D$8)</f>
        <v>39000</v>
      </c>
      <c r="I9" s="690">
        <f>SUM([1]Izdevumi!$D$9)</f>
        <v>27532</v>
      </c>
      <c r="J9" s="152">
        <f t="shared" si="3"/>
        <v>0.12314821441351177</v>
      </c>
      <c r="K9" s="688">
        <v>73923</v>
      </c>
      <c r="L9" s="174">
        <f t="shared" si="4"/>
        <v>0.33065107707722036</v>
      </c>
      <c r="M9" s="686">
        <v>954</v>
      </c>
      <c r="N9" s="174">
        <f t="shared" si="5"/>
        <v>4.2671580906033062E-3</v>
      </c>
      <c r="O9" s="686">
        <v>11744</v>
      </c>
      <c r="P9" s="174">
        <f t="shared" si="6"/>
        <v>5.252987905245831E-2</v>
      </c>
      <c r="Q9" s="686"/>
      <c r="R9" s="174">
        <f t="shared" si="7"/>
        <v>0</v>
      </c>
    </row>
    <row r="10" spans="1:18" ht="12.75" customHeight="1" x14ac:dyDescent="0.2">
      <c r="A10" s="246">
        <v>5</v>
      </c>
      <c r="B10" s="209" t="s">
        <v>32</v>
      </c>
      <c r="C10" s="241">
        <f t="shared" si="0"/>
        <v>1513785</v>
      </c>
      <c r="D10" s="172">
        <f t="shared" si="1"/>
        <v>946771</v>
      </c>
      <c r="E10" s="45">
        <f t="shared" si="2"/>
        <v>0.62543293796675226</v>
      </c>
      <c r="F10" s="172">
        <v>818817</v>
      </c>
      <c r="G10" s="172">
        <v>68335</v>
      </c>
      <c r="H10" s="172">
        <v>59619</v>
      </c>
      <c r="I10" s="690">
        <v>246875</v>
      </c>
      <c r="J10" s="152">
        <f t="shared" si="3"/>
        <v>0.16308458598810266</v>
      </c>
      <c r="K10" s="688">
        <v>189777</v>
      </c>
      <c r="L10" s="174">
        <f t="shared" si="4"/>
        <v>0.12536588749393077</v>
      </c>
      <c r="M10" s="686">
        <v>10935</v>
      </c>
      <c r="N10" s="174">
        <f t="shared" si="5"/>
        <v>7.2236149783489727E-3</v>
      </c>
      <c r="O10" s="686">
        <v>111284</v>
      </c>
      <c r="P10" s="174">
        <f t="shared" si="6"/>
        <v>7.3513742043949434E-2</v>
      </c>
      <c r="Q10" s="686">
        <v>8143</v>
      </c>
      <c r="R10" s="174">
        <f t="shared" si="7"/>
        <v>5.3792315289159292E-3</v>
      </c>
    </row>
    <row r="11" spans="1:18" ht="12.75" customHeight="1" x14ac:dyDescent="0.2">
      <c r="A11" s="246">
        <v>6</v>
      </c>
      <c r="B11" s="209" t="s">
        <v>182</v>
      </c>
      <c r="C11" s="241">
        <f t="shared" si="0"/>
        <v>745246</v>
      </c>
      <c r="D11" s="172">
        <f t="shared" si="1"/>
        <v>463929</v>
      </c>
      <c r="E11" s="45">
        <f t="shared" si="2"/>
        <v>0.62251793367559172</v>
      </c>
      <c r="F11" s="172">
        <v>288358</v>
      </c>
      <c r="G11" s="172">
        <v>33359</v>
      </c>
      <c r="H11" s="172">
        <v>142212</v>
      </c>
      <c r="I11" s="690">
        <v>69697</v>
      </c>
      <c r="J11" s="152">
        <f t="shared" si="3"/>
        <v>9.3522138998397841E-2</v>
      </c>
      <c r="K11" s="688">
        <v>112659</v>
      </c>
      <c r="L11" s="174">
        <f t="shared" si="4"/>
        <v>0.15117021761941696</v>
      </c>
      <c r="M11" s="686">
        <v>3070</v>
      </c>
      <c r="N11" s="174">
        <f t="shared" si="5"/>
        <v>4.1194451228185056E-3</v>
      </c>
      <c r="O11" s="686">
        <v>87379</v>
      </c>
      <c r="P11" s="174">
        <f t="shared" si="6"/>
        <v>0.11724853269926977</v>
      </c>
      <c r="Q11" s="686">
        <v>8512</v>
      </c>
      <c r="R11" s="174">
        <f t="shared" si="7"/>
        <v>1.1421731884505251E-2</v>
      </c>
    </row>
    <row r="12" spans="1:18" ht="15" x14ac:dyDescent="0.2">
      <c r="A12" s="366">
        <v>7</v>
      </c>
      <c r="B12" s="209" t="s">
        <v>179</v>
      </c>
      <c r="C12" s="241">
        <f t="shared" si="0"/>
        <v>1187309</v>
      </c>
      <c r="D12" s="172">
        <f t="shared" si="1"/>
        <v>612859</v>
      </c>
      <c r="E12" s="45">
        <f t="shared" si="2"/>
        <v>0.516174812117149</v>
      </c>
      <c r="F12" s="172">
        <v>259998</v>
      </c>
      <c r="G12" s="172">
        <v>53142</v>
      </c>
      <c r="H12" s="172">
        <v>299719</v>
      </c>
      <c r="I12" s="690">
        <v>156873</v>
      </c>
      <c r="J12" s="152">
        <f t="shared" si="3"/>
        <v>0.13212483018321264</v>
      </c>
      <c r="K12" s="690">
        <v>225346</v>
      </c>
      <c r="L12" s="174">
        <f t="shared" si="4"/>
        <v>0.18979557975219594</v>
      </c>
      <c r="M12" s="690">
        <v>17587</v>
      </c>
      <c r="N12" s="174">
        <f t="shared" si="5"/>
        <v>1.4812487734869356E-2</v>
      </c>
      <c r="O12" s="690">
        <v>168210</v>
      </c>
      <c r="P12" s="174">
        <f t="shared" si="6"/>
        <v>0.14167331334976827</v>
      </c>
      <c r="Q12" s="690">
        <v>6434</v>
      </c>
      <c r="R12" s="174">
        <f t="shared" si="7"/>
        <v>5.4189768628048803E-3</v>
      </c>
    </row>
    <row r="13" spans="1:18" ht="12.75" customHeight="1" x14ac:dyDescent="0.2">
      <c r="A13" s="246">
        <v>8</v>
      </c>
      <c r="B13" s="209" t="s">
        <v>37</v>
      </c>
      <c r="C13" s="241">
        <f t="shared" si="0"/>
        <v>12484.959999999997</v>
      </c>
      <c r="D13" s="172">
        <f t="shared" si="1"/>
        <v>9779.1299999999992</v>
      </c>
      <c r="E13" s="45">
        <f t="shared" si="2"/>
        <v>0.78327283387371693</v>
      </c>
      <c r="F13" s="172">
        <v>5164.2299999999996</v>
      </c>
      <c r="G13" s="172">
        <v>4614.8999999999996</v>
      </c>
      <c r="H13" s="172">
        <v>0</v>
      </c>
      <c r="I13" s="690">
        <v>2355.79</v>
      </c>
      <c r="J13" s="152">
        <f t="shared" si="3"/>
        <v>0.18869023208724742</v>
      </c>
      <c r="K13" s="688">
        <v>28.380000000000003</v>
      </c>
      <c r="L13" s="174">
        <f t="shared" si="4"/>
        <v>2.2731350360754065E-3</v>
      </c>
      <c r="M13" s="686"/>
      <c r="N13" s="174">
        <f t="shared" si="5"/>
        <v>0</v>
      </c>
      <c r="O13" s="690">
        <v>321.66000000000003</v>
      </c>
      <c r="P13" s="174">
        <f t="shared" si="6"/>
        <v>2.5763799002960368E-2</v>
      </c>
      <c r="Q13" s="688"/>
      <c r="R13" s="174">
        <f t="shared" si="7"/>
        <v>0</v>
      </c>
    </row>
    <row r="14" spans="1:18" ht="26.25" customHeight="1" x14ac:dyDescent="0.2">
      <c r="A14" s="513" t="s">
        <v>166</v>
      </c>
      <c r="B14" s="514"/>
      <c r="C14" s="253">
        <f>SUM(C6:C13)</f>
        <v>11994368.960000001</v>
      </c>
      <c r="D14" s="178">
        <f>SUM(D6:D13)</f>
        <v>6742980.1299999999</v>
      </c>
      <c r="E14" s="149">
        <f>D14/C14</f>
        <v>0.562178815116256</v>
      </c>
      <c r="F14" s="36">
        <f t="shared" ref="F14:Q14" si="8">SUM(F6:F13)</f>
        <v>4160773.23</v>
      </c>
      <c r="G14" s="36">
        <f t="shared" si="8"/>
        <v>799837.9</v>
      </c>
      <c r="H14" s="179">
        <f>SUM(H6:H13)</f>
        <v>1782369</v>
      </c>
      <c r="I14" s="178">
        <f t="shared" si="8"/>
        <v>1700330.79</v>
      </c>
      <c r="J14" s="177">
        <f>I14/C14</f>
        <v>0.14176075420644721</v>
      </c>
      <c r="K14" s="178">
        <f t="shared" si="8"/>
        <v>1929048.38</v>
      </c>
      <c r="L14" s="177">
        <f>K14/C14</f>
        <v>0.16082950144631866</v>
      </c>
      <c r="M14" s="178">
        <f t="shared" si="8"/>
        <v>592594</v>
      </c>
      <c r="N14" s="177">
        <f>M14/C14</f>
        <v>4.9406017271624761E-2</v>
      </c>
      <c r="O14" s="178">
        <f>SUM(O6:O13)</f>
        <v>906657.66</v>
      </c>
      <c r="P14" s="177">
        <f>O14/C14</f>
        <v>7.5590275988975414E-2</v>
      </c>
      <c r="Q14" s="178">
        <f t="shared" si="8"/>
        <v>122758</v>
      </c>
      <c r="R14" s="175">
        <f>Q14/C14</f>
        <v>1.0234635970377886E-2</v>
      </c>
    </row>
    <row r="15" spans="1:18" ht="21" customHeight="1" x14ac:dyDescent="0.2">
      <c r="A15" s="591" t="s">
        <v>164</v>
      </c>
      <c r="B15" s="592"/>
      <c r="C15" s="592"/>
      <c r="D15" s="592"/>
      <c r="E15" s="592"/>
      <c r="F15" s="592"/>
      <c r="G15" s="592"/>
      <c r="H15" s="592"/>
      <c r="I15" s="592"/>
      <c r="J15" s="592"/>
      <c r="K15" s="592"/>
      <c r="L15" s="592"/>
      <c r="M15" s="592"/>
      <c r="N15" s="592"/>
      <c r="O15" s="592"/>
      <c r="P15" s="592"/>
      <c r="Q15" s="592"/>
      <c r="R15" s="593"/>
    </row>
    <row r="16" spans="1:18" x14ac:dyDescent="0.2">
      <c r="A16" s="247">
        <v>1</v>
      </c>
      <c r="B16" s="209" t="s">
        <v>21</v>
      </c>
      <c r="C16" s="268">
        <f>SUM(D16,I16,K16,M16,O16,Q16)</f>
        <v>1056883</v>
      </c>
      <c r="D16" s="193">
        <f>SUM(F16:H16)</f>
        <v>782757</v>
      </c>
      <c r="E16" s="45">
        <f>D16/C16</f>
        <v>0.74062786514685164</v>
      </c>
      <c r="F16" s="13">
        <v>347042</v>
      </c>
      <c r="G16" s="13">
        <f>12634+6869+158643</f>
        <v>178146</v>
      </c>
      <c r="H16" s="345">
        <v>257569</v>
      </c>
      <c r="I16" s="267">
        <f>3044+1655</f>
        <v>4699</v>
      </c>
      <c r="J16" s="252">
        <f>I16/C16</f>
        <v>4.4460928977001239E-3</v>
      </c>
      <c r="K16" s="193">
        <v>166801</v>
      </c>
      <c r="L16" s="252">
        <f>K16/C16</f>
        <v>0.15782352445824183</v>
      </c>
      <c r="M16" s="193">
        <v>40282</v>
      </c>
      <c r="N16" s="252">
        <f>M16/C16</f>
        <v>3.8113963418845792E-2</v>
      </c>
      <c r="O16" s="193">
        <v>62344</v>
      </c>
      <c r="P16" s="252">
        <f>O16/C16</f>
        <v>5.8988554078360615E-2</v>
      </c>
      <c r="Q16" s="193"/>
      <c r="R16" s="248">
        <f>Q16/C16</f>
        <v>0</v>
      </c>
    </row>
    <row r="17" spans="1:20" x14ac:dyDescent="0.2">
      <c r="A17" s="247">
        <v>2</v>
      </c>
      <c r="B17" s="209" t="s">
        <v>22</v>
      </c>
      <c r="C17" s="268">
        <f t="shared" ref="C17:C24" si="9">SUM(D17,I17,K17,M17,O17,Q17)</f>
        <v>1647699</v>
      </c>
      <c r="D17" s="193">
        <f t="shared" ref="D17:D24" si="10">SUM(F17:H17)</f>
        <v>1071461</v>
      </c>
      <c r="E17" s="45">
        <f t="shared" ref="E17:E24" si="11">D17/C17</f>
        <v>0.65027714406575476</v>
      </c>
      <c r="F17" s="13">
        <v>558852</v>
      </c>
      <c r="G17" s="13">
        <v>179554</v>
      </c>
      <c r="H17" s="345">
        <v>333055</v>
      </c>
      <c r="I17" s="267">
        <v>279158</v>
      </c>
      <c r="J17" s="252">
        <f t="shared" ref="J17:J24" si="12">I17/C17</f>
        <v>0.16942293465007868</v>
      </c>
      <c r="K17" s="193">
        <v>181230</v>
      </c>
      <c r="L17" s="252">
        <f t="shared" ref="L17:L24" si="13">K17/C17</f>
        <v>0.10998974934135422</v>
      </c>
      <c r="M17" s="193">
        <v>13039</v>
      </c>
      <c r="N17" s="252">
        <f t="shared" ref="N17:N24" si="14">M17/C17</f>
        <v>7.9134599219881779E-3</v>
      </c>
      <c r="O17" s="193">
        <v>102811</v>
      </c>
      <c r="P17" s="252">
        <f t="shared" ref="P17:P24" si="15">O17/C17</f>
        <v>6.239671202082419E-2</v>
      </c>
      <c r="Q17" s="193"/>
      <c r="R17" s="248">
        <f t="shared" ref="R17:R24" si="16">Q17/C17</f>
        <v>0</v>
      </c>
    </row>
    <row r="18" spans="1:20" x14ac:dyDescent="0.2">
      <c r="A18" s="247">
        <v>3</v>
      </c>
      <c r="B18" s="209" t="s">
        <v>24</v>
      </c>
      <c r="C18" s="268">
        <f t="shared" si="9"/>
        <v>925966.2</v>
      </c>
      <c r="D18" s="193">
        <f t="shared" si="10"/>
        <v>499973</v>
      </c>
      <c r="E18" s="45">
        <f t="shared" si="11"/>
        <v>0.53994735444987085</v>
      </c>
      <c r="F18" s="13">
        <v>354232</v>
      </c>
      <c r="G18" s="13">
        <v>50258</v>
      </c>
      <c r="H18" s="345">
        <v>95483</v>
      </c>
      <c r="I18" s="267">
        <v>130459</v>
      </c>
      <c r="J18" s="252">
        <f t="shared" si="12"/>
        <v>0.1408895918663122</v>
      </c>
      <c r="K18" s="193">
        <v>144520.20000000001</v>
      </c>
      <c r="L18" s="252">
        <f t="shared" si="13"/>
        <v>0.15607502736060994</v>
      </c>
      <c r="M18" s="193">
        <v>121765</v>
      </c>
      <c r="N18" s="252">
        <f t="shared" si="14"/>
        <v>0.13150048025511082</v>
      </c>
      <c r="O18" s="193">
        <v>29249</v>
      </c>
      <c r="P18" s="252">
        <f t="shared" si="15"/>
        <v>3.1587546068096224E-2</v>
      </c>
      <c r="Q18" s="193"/>
      <c r="R18" s="248">
        <f t="shared" si="16"/>
        <v>0</v>
      </c>
    </row>
    <row r="19" spans="1:20" x14ac:dyDescent="0.2">
      <c r="A19" s="247">
        <v>4</v>
      </c>
      <c r="B19" s="209" t="s">
        <v>25</v>
      </c>
      <c r="C19" s="268">
        <f t="shared" si="9"/>
        <v>1691193</v>
      </c>
      <c r="D19" s="193">
        <f t="shared" si="10"/>
        <v>1139730</v>
      </c>
      <c r="E19" s="45">
        <f t="shared" si="11"/>
        <v>0.673920717505335</v>
      </c>
      <c r="F19" s="13">
        <v>248520</v>
      </c>
      <c r="G19" s="13">
        <v>157679</v>
      </c>
      <c r="H19" s="345">
        <v>733531</v>
      </c>
      <c r="I19" s="267">
        <v>497904</v>
      </c>
      <c r="J19" s="252">
        <f t="shared" si="12"/>
        <v>0.29440992246301873</v>
      </c>
      <c r="K19" s="193">
        <v>52892</v>
      </c>
      <c r="L19" s="252">
        <f t="shared" si="13"/>
        <v>3.1274963886439924E-2</v>
      </c>
      <c r="M19" s="193">
        <v>667</v>
      </c>
      <c r="N19" s="252">
        <f t="shared" si="14"/>
        <v>3.9439614520637208E-4</v>
      </c>
      <c r="O19" s="193"/>
      <c r="P19" s="252">
        <f t="shared" si="15"/>
        <v>0</v>
      </c>
      <c r="Q19" s="193"/>
      <c r="R19" s="248">
        <f t="shared" si="16"/>
        <v>0</v>
      </c>
    </row>
    <row r="20" spans="1:20" x14ac:dyDescent="0.2">
      <c r="A20" s="247">
        <v>5</v>
      </c>
      <c r="B20" s="209" t="s">
        <v>26</v>
      </c>
      <c r="C20" s="268">
        <f t="shared" si="9"/>
        <v>363880.95</v>
      </c>
      <c r="D20" s="193">
        <f t="shared" si="10"/>
        <v>236689.73</v>
      </c>
      <c r="E20" s="45">
        <f t="shared" si="11"/>
        <v>0.65045925047738828</v>
      </c>
      <c r="F20" s="13">
        <v>92590.3</v>
      </c>
      <c r="G20" s="13">
        <v>43790.55</v>
      </c>
      <c r="H20" s="345">
        <v>100308.88</v>
      </c>
      <c r="I20" s="267">
        <v>56896.22</v>
      </c>
      <c r="J20" s="252">
        <f t="shared" si="12"/>
        <v>0.15635943568906258</v>
      </c>
      <c r="K20" s="193">
        <v>50394</v>
      </c>
      <c r="L20" s="252">
        <f t="shared" si="13"/>
        <v>0.13849034965968951</v>
      </c>
      <c r="M20" s="193">
        <v>1350</v>
      </c>
      <c r="N20" s="252">
        <f t="shared" si="14"/>
        <v>3.7100046045279366E-3</v>
      </c>
      <c r="O20" s="193">
        <v>18551</v>
      </c>
      <c r="P20" s="252">
        <f t="shared" si="15"/>
        <v>5.0980959569331671E-2</v>
      </c>
      <c r="Q20" s="193"/>
      <c r="R20" s="248">
        <f t="shared" si="16"/>
        <v>0</v>
      </c>
    </row>
    <row r="21" spans="1:20" x14ac:dyDescent="0.2">
      <c r="A21" s="247">
        <v>6</v>
      </c>
      <c r="B21" s="209" t="s">
        <v>27</v>
      </c>
      <c r="C21" s="268">
        <f t="shared" si="9"/>
        <v>725965</v>
      </c>
      <c r="D21" s="193">
        <f t="shared" si="10"/>
        <v>372028</v>
      </c>
      <c r="E21" s="45">
        <f t="shared" si="11"/>
        <v>0.51245996707830266</v>
      </c>
      <c r="F21" s="13">
        <v>160586</v>
      </c>
      <c r="G21" s="13">
        <v>52200</v>
      </c>
      <c r="H21" s="345">
        <v>159242</v>
      </c>
      <c r="I21" s="267">
        <v>88950</v>
      </c>
      <c r="J21" s="252">
        <f t="shared" si="12"/>
        <v>0.12252656808523826</v>
      </c>
      <c r="K21" s="193">
        <v>241481</v>
      </c>
      <c r="L21" s="252">
        <f t="shared" si="13"/>
        <v>0.33263449339844209</v>
      </c>
      <c r="M21" s="193">
        <v>22051</v>
      </c>
      <c r="N21" s="252">
        <f t="shared" si="14"/>
        <v>3.0374742584008872E-2</v>
      </c>
      <c r="O21" s="193">
        <v>1455</v>
      </c>
      <c r="P21" s="252">
        <f t="shared" si="15"/>
        <v>2.0042288540081132E-3</v>
      </c>
      <c r="Q21" s="193"/>
      <c r="R21" s="248">
        <f t="shared" si="16"/>
        <v>0</v>
      </c>
    </row>
    <row r="22" spans="1:20" x14ac:dyDescent="0.2">
      <c r="A22" s="247">
        <v>7</v>
      </c>
      <c r="B22" s="209" t="s">
        <v>28</v>
      </c>
      <c r="C22" s="268">
        <f t="shared" si="9"/>
        <v>4669836</v>
      </c>
      <c r="D22" s="193">
        <f t="shared" si="10"/>
        <v>2611136</v>
      </c>
      <c r="E22" s="45">
        <f t="shared" si="11"/>
        <v>0.55914940053569329</v>
      </c>
      <c r="F22" s="13">
        <v>364818</v>
      </c>
      <c r="G22" s="13">
        <v>339448</v>
      </c>
      <c r="H22" s="345">
        <v>1906870</v>
      </c>
      <c r="I22" s="267">
        <v>1141741</v>
      </c>
      <c r="J22" s="252">
        <f t="shared" si="12"/>
        <v>0.24449274021614464</v>
      </c>
      <c r="K22" s="193">
        <v>686530</v>
      </c>
      <c r="L22" s="252">
        <f t="shared" si="13"/>
        <v>0.14701372810522681</v>
      </c>
      <c r="M22" s="193">
        <v>98000</v>
      </c>
      <c r="N22" s="252">
        <f t="shared" si="14"/>
        <v>2.098574767936176E-2</v>
      </c>
      <c r="O22" s="193">
        <v>13296</v>
      </c>
      <c r="P22" s="252">
        <f t="shared" si="15"/>
        <v>2.8472091953550402E-3</v>
      </c>
      <c r="Q22" s="193">
        <v>119133</v>
      </c>
      <c r="R22" s="248">
        <f t="shared" si="16"/>
        <v>2.5511174268218414E-2</v>
      </c>
    </row>
    <row r="23" spans="1:20" x14ac:dyDescent="0.2">
      <c r="A23" s="247">
        <v>8</v>
      </c>
      <c r="B23" s="209" t="s">
        <v>30</v>
      </c>
      <c r="C23" s="268">
        <f t="shared" si="9"/>
        <v>374964</v>
      </c>
      <c r="D23" s="193">
        <f t="shared" si="10"/>
        <v>264713</v>
      </c>
      <c r="E23" s="45">
        <f t="shared" si="11"/>
        <v>0.70596910636754462</v>
      </c>
      <c r="F23" s="13">
        <v>96948</v>
      </c>
      <c r="G23" s="13">
        <v>61546</v>
      </c>
      <c r="H23" s="345">
        <v>106219</v>
      </c>
      <c r="I23" s="267">
        <v>55512</v>
      </c>
      <c r="J23" s="252">
        <f t="shared" si="12"/>
        <v>0.1480462124363939</v>
      </c>
      <c r="K23" s="193">
        <v>16085</v>
      </c>
      <c r="L23" s="252">
        <f t="shared" si="13"/>
        <v>4.2897451488676248E-2</v>
      </c>
      <c r="M23" s="193">
        <v>6680</v>
      </c>
      <c r="N23" s="252">
        <f t="shared" si="14"/>
        <v>1.7815043577516777E-2</v>
      </c>
      <c r="O23" s="193">
        <v>15987</v>
      </c>
      <c r="P23" s="252">
        <f t="shared" si="15"/>
        <v>4.2636093064934232E-2</v>
      </c>
      <c r="Q23" s="193">
        <v>15987</v>
      </c>
      <c r="R23" s="248">
        <f t="shared" si="16"/>
        <v>4.2636093064934232E-2</v>
      </c>
    </row>
    <row r="24" spans="1:20" x14ac:dyDescent="0.2">
      <c r="A24" s="247">
        <v>9</v>
      </c>
      <c r="B24" s="209" t="s">
        <v>34</v>
      </c>
      <c r="C24" s="268">
        <f t="shared" si="9"/>
        <v>4265474</v>
      </c>
      <c r="D24" s="193">
        <f t="shared" si="10"/>
        <v>2913301</v>
      </c>
      <c r="E24" s="45">
        <f t="shared" si="11"/>
        <v>0.68299584055605544</v>
      </c>
      <c r="F24" s="13">
        <v>464887</v>
      </c>
      <c r="G24" s="13">
        <v>102983</v>
      </c>
      <c r="H24" s="345">
        <v>2345431</v>
      </c>
      <c r="I24" s="267">
        <v>1012353</v>
      </c>
      <c r="J24" s="252">
        <f t="shared" si="12"/>
        <v>0.2373365773651416</v>
      </c>
      <c r="K24" s="193">
        <v>311539</v>
      </c>
      <c r="L24" s="252">
        <f t="shared" si="13"/>
        <v>7.3037369352151715E-2</v>
      </c>
      <c r="M24" s="193">
        <v>25569</v>
      </c>
      <c r="N24" s="252">
        <f t="shared" si="14"/>
        <v>5.9944099999202898E-3</v>
      </c>
      <c r="O24" s="193">
        <v>2712</v>
      </c>
      <c r="P24" s="252">
        <f t="shared" si="15"/>
        <v>6.3580272673095654E-4</v>
      </c>
      <c r="Q24" s="193"/>
      <c r="R24" s="248">
        <f t="shared" si="16"/>
        <v>0</v>
      </c>
      <c r="S24" s="153"/>
    </row>
    <row r="25" spans="1:20" ht="29.25" customHeight="1" x14ac:dyDescent="0.2">
      <c r="A25" s="513" t="s">
        <v>135</v>
      </c>
      <c r="B25" s="514"/>
      <c r="C25" s="255">
        <f>SUM(C16:C24)</f>
        <v>15721861.15</v>
      </c>
      <c r="D25" s="178">
        <f t="shared" ref="D25:Q25" si="17">SUM(D16:D24)</f>
        <v>9891788.7300000004</v>
      </c>
      <c r="E25" s="149">
        <f>D25/C25</f>
        <v>0.6291741566487502</v>
      </c>
      <c r="F25" s="36">
        <f t="shared" si="17"/>
        <v>2688475.3</v>
      </c>
      <c r="G25" s="36">
        <f t="shared" si="17"/>
        <v>1165604.55</v>
      </c>
      <c r="H25" s="71">
        <f t="shared" si="17"/>
        <v>6037708.8799999999</v>
      </c>
      <c r="I25" s="178">
        <f t="shared" si="17"/>
        <v>3267672.2199999997</v>
      </c>
      <c r="J25" s="262">
        <f>I25/C25</f>
        <v>0.20784258230139627</v>
      </c>
      <c r="K25" s="178">
        <f t="shared" si="17"/>
        <v>1851472.2</v>
      </c>
      <c r="L25" s="262">
        <f>K25/C25</f>
        <v>0.11776418722537821</v>
      </c>
      <c r="M25" s="178">
        <f t="shared" si="17"/>
        <v>329403</v>
      </c>
      <c r="N25" s="262">
        <f>M25/C25</f>
        <v>2.0951908737598793E-2</v>
      </c>
      <c r="O25" s="178">
        <f t="shared" si="17"/>
        <v>246405</v>
      </c>
      <c r="P25" s="262">
        <f>O25/C25</f>
        <v>1.5672762763205041E-2</v>
      </c>
      <c r="Q25" s="255">
        <f t="shared" si="17"/>
        <v>135120</v>
      </c>
      <c r="R25" s="175">
        <f>Q25/C25</f>
        <v>8.5944023236714569E-3</v>
      </c>
    </row>
    <row r="26" spans="1:20" ht="43.5" customHeight="1" x14ac:dyDescent="0.2">
      <c r="A26" s="542" t="s">
        <v>184</v>
      </c>
      <c r="B26" s="594"/>
      <c r="C26" s="305">
        <f>SUM(C14,C25)</f>
        <v>27716230.109999999</v>
      </c>
      <c r="D26" s="178">
        <f>SUM(D14,D25)</f>
        <v>16634768.859999999</v>
      </c>
      <c r="E26" s="149">
        <f>D26/C26</f>
        <v>0.60018151076030302</v>
      </c>
      <c r="F26" s="36">
        <f t="shared" ref="F26:Q26" si="18">SUM(F14,F25)</f>
        <v>6849248.5299999993</v>
      </c>
      <c r="G26" s="36">
        <f t="shared" si="18"/>
        <v>1965442.4500000002</v>
      </c>
      <c r="H26" s="435">
        <f t="shared" si="18"/>
        <v>7820077.8799999999</v>
      </c>
      <c r="I26" s="178">
        <f t="shared" si="18"/>
        <v>4968003.01</v>
      </c>
      <c r="J26" s="262">
        <f>I26/C26</f>
        <v>0.17924526496868518</v>
      </c>
      <c r="K26" s="178">
        <f>SUM(K14,K25)</f>
        <v>3780520.58</v>
      </c>
      <c r="L26" s="436">
        <f>K26/C26</f>
        <v>0.13640096668976603</v>
      </c>
      <c r="M26" s="178">
        <f t="shared" si="18"/>
        <v>921997</v>
      </c>
      <c r="N26" s="262">
        <f>M26/C26</f>
        <v>3.3265599121553836E-2</v>
      </c>
      <c r="O26" s="311">
        <f t="shared" si="18"/>
        <v>1153062.6600000001</v>
      </c>
      <c r="P26" s="262">
        <f>O26/C26</f>
        <v>4.1602434942404946E-2</v>
      </c>
      <c r="Q26" s="305">
        <f t="shared" si="18"/>
        <v>257878</v>
      </c>
      <c r="R26" s="175">
        <f>Q26/C26</f>
        <v>9.3042235172869983E-3</v>
      </c>
      <c r="T26" s="472"/>
    </row>
    <row r="27" spans="1:20" ht="30" customHeight="1" x14ac:dyDescent="0.2">
      <c r="A27" s="537" t="s">
        <v>134</v>
      </c>
      <c r="B27" s="538"/>
      <c r="C27" s="256">
        <f>SUM(D27,I27,K27,M27,O27,Q27)</f>
        <v>6515970</v>
      </c>
      <c r="D27" s="254">
        <f>SUM(F27:H27)</f>
        <v>1934057</v>
      </c>
      <c r="E27" s="437">
        <f>D27/C27</f>
        <v>0.29681797184456038</v>
      </c>
      <c r="F27" s="249">
        <v>863267</v>
      </c>
      <c r="G27" s="249">
        <v>697078</v>
      </c>
      <c r="H27" s="257">
        <v>373712</v>
      </c>
      <c r="I27" s="254">
        <v>392012</v>
      </c>
      <c r="J27" s="258">
        <f>I27/C27</f>
        <v>6.0161725729246759E-2</v>
      </c>
      <c r="K27" s="254">
        <v>2310252</v>
      </c>
      <c r="L27" s="260">
        <f>K27/C27</f>
        <v>0.35455227694418484</v>
      </c>
      <c r="M27" s="254">
        <v>1463794</v>
      </c>
      <c r="N27" s="263">
        <f>M27/C27</f>
        <v>0.22464713619000701</v>
      </c>
      <c r="O27" s="254">
        <v>4911</v>
      </c>
      <c r="P27" s="263">
        <f>O27/C27</f>
        <v>7.5368671126478486E-4</v>
      </c>
      <c r="Q27" s="254">
        <v>410944</v>
      </c>
      <c r="R27" s="261">
        <f>Q27/C27</f>
        <v>6.3067202580736254E-2</v>
      </c>
      <c r="T27" s="472"/>
    </row>
    <row r="28" spans="1:20" s="14" customFormat="1" ht="11.25" customHeight="1" x14ac:dyDescent="0.2">
      <c r="A28" s="242"/>
      <c r="B28" s="242"/>
      <c r="C28" s="243"/>
      <c r="D28" s="243"/>
      <c r="E28" s="244"/>
      <c r="F28" s="243"/>
      <c r="G28" s="243"/>
      <c r="H28" s="243"/>
      <c r="I28" s="243"/>
      <c r="J28" s="244"/>
      <c r="K28" s="243"/>
      <c r="L28" s="244"/>
      <c r="M28" s="243"/>
      <c r="N28" s="245"/>
      <c r="O28" s="243"/>
      <c r="P28" s="244"/>
      <c r="Q28" s="243"/>
      <c r="R28" s="244"/>
    </row>
    <row r="29" spans="1:20" ht="27.75" customHeight="1" x14ac:dyDescent="0.2">
      <c r="A29" s="595" t="s">
        <v>53</v>
      </c>
      <c r="B29" s="596"/>
      <c r="C29" s="100">
        <f>SUM(C26:C27)</f>
        <v>34232200.109999999</v>
      </c>
      <c r="D29" s="100">
        <f>SUM(D26:D27)</f>
        <v>18568825.859999999</v>
      </c>
      <c r="E29" s="155">
        <f>D29/C29</f>
        <v>0.5424374068956096</v>
      </c>
      <c r="F29" s="100">
        <f>SUM(F26:F27)</f>
        <v>7712515.5299999993</v>
      </c>
      <c r="G29" s="100">
        <f>SUM(G26:G27)</f>
        <v>2662520.4500000002</v>
      </c>
      <c r="H29" s="100">
        <f>SUM(H26:H27)</f>
        <v>8193789.8799999999</v>
      </c>
      <c r="I29" s="100">
        <f>SUM(I26:I27)</f>
        <v>5360015.01</v>
      </c>
      <c r="J29" s="155">
        <f>I29/C29</f>
        <v>0.1565781630387881</v>
      </c>
      <c r="K29" s="100">
        <f>SUM(K26:K27)</f>
        <v>6090772.5800000001</v>
      </c>
      <c r="L29" s="155">
        <f>K29/C29</f>
        <v>0.17792524466520479</v>
      </c>
      <c r="M29" s="100">
        <f>SUM(M26:M27)</f>
        <v>2385791</v>
      </c>
      <c r="N29" s="155">
        <f>M29/C29</f>
        <v>6.9694351877285746E-2</v>
      </c>
      <c r="O29" s="100">
        <f>SUM(O26:O27)</f>
        <v>1157973.6600000001</v>
      </c>
      <c r="P29" s="155">
        <f>O29/C29</f>
        <v>3.3827029997459318E-2</v>
      </c>
      <c r="Q29" s="100">
        <f>SUM(Q26:Q27)</f>
        <v>668822</v>
      </c>
      <c r="R29" s="155">
        <f>Q29/C29</f>
        <v>1.9537803525652504E-2</v>
      </c>
    </row>
    <row r="30" spans="1:20" x14ac:dyDescent="0.2">
      <c r="A30" s="73"/>
      <c r="C30" s="327"/>
    </row>
    <row r="31" spans="1:20" x14ac:dyDescent="0.2">
      <c r="C31" s="472"/>
    </row>
  </sheetData>
  <mergeCells count="20">
    <mergeCell ref="A26:B26"/>
    <mergeCell ref="A29:B29"/>
    <mergeCell ref="A25:B25"/>
    <mergeCell ref="A27:B27"/>
    <mergeCell ref="A15:R15"/>
    <mergeCell ref="A14:B14"/>
    <mergeCell ref="M2:N3"/>
    <mergeCell ref="Q2:R3"/>
    <mergeCell ref="D3:E3"/>
    <mergeCell ref="F3:F4"/>
    <mergeCell ref="G3:G4"/>
    <mergeCell ref="H3:H4"/>
    <mergeCell ref="A2:A4"/>
    <mergeCell ref="B2:B4"/>
    <mergeCell ref="C2:C4"/>
    <mergeCell ref="D2:H2"/>
    <mergeCell ref="I2:J3"/>
    <mergeCell ref="K2:L3"/>
    <mergeCell ref="O2:P3"/>
    <mergeCell ref="A5:R5"/>
  </mergeCells>
  <pageMargins left="0.31496062992125984" right="0.11811023622047245" top="0.74803149606299213" bottom="0.74803149606299213" header="0.31496062992125984" footer="0.31496062992125984"/>
  <pageSetup paperSize="9" firstPageNumber="6" orientation="landscape" useFirstPageNumber="1" r:id="rId1"/>
  <headerFooter>
    <oddHeader>&amp;LAugstākās izglītības finansējums</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Saturs</vt:lpstr>
      <vt:lpstr>KOPSAVILKUMS</vt:lpstr>
      <vt:lpstr>1.1.</vt:lpstr>
      <vt:lpstr>1.2.</vt:lpstr>
      <vt:lpstr>1.3.</vt:lpstr>
      <vt:lpstr>1.4.</vt:lpstr>
      <vt:lpstr>1.5.</vt:lpstr>
      <vt:lpstr>1.6.</vt:lpstr>
      <vt:lpstr>1.7.</vt:lpstr>
      <vt:lpstr>1.8.</vt:lpstr>
      <vt:lpstr>1.9.</vt:lpstr>
      <vt:lpstr>1.10.</vt:lpstr>
      <vt:lpstr>1.11.</vt:lpstr>
      <vt:lpstr>2.1.</vt:lpstr>
      <vt:lpstr>2.2.</vt:lpstr>
      <vt:lpstr>2.3.</vt:lpstr>
      <vt:lpstr>2.4.</vt:lpstr>
      <vt:lpstr>2.5.</vt:lpstr>
      <vt:lpstr>'1.2.'!Print_Area</vt:lpstr>
      <vt:lpstr>'2.4.'!Print_Area</vt:lpstr>
      <vt:lpstr>'2.5.'!Print_Area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Inese Ilmere-Grospine</dc:creator>
  <cp:lastModifiedBy>User</cp:lastModifiedBy>
  <cp:lastPrinted>2018-10-12T12:42:26Z</cp:lastPrinted>
  <dcterms:created xsi:type="dcterms:W3CDTF">2015-04-21T13:38:53Z</dcterms:created>
  <dcterms:modified xsi:type="dcterms:W3CDTF">2020-06-25T09:59:49Z</dcterms:modified>
</cp:coreProperties>
</file>