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izmgovlv-my.sharepoint.com/personal/evija_baltina_izm_gov_lv/Documents/Desktop/FINANŠU_PĀRSKATS/!!!GALA_FAILI/"/>
    </mc:Choice>
  </mc:AlternateContent>
  <xr:revisionPtr revIDLastSave="3392" documentId="11_2814733C1A6D4E3D3DA06676FA8960B2BBE5A597" xr6:coauthVersionLast="47" xr6:coauthVersionMax="47" xr10:uidLastSave="{DA320CD0-485B-4DCD-9219-829CFB6145F1}"/>
  <bookViews>
    <workbookView xWindow="-14400" yWindow="30" windowWidth="14400" windowHeight="15600" xr2:uid="{00000000-000D-0000-FFFF-FFFF00000000}"/>
  </bookViews>
  <sheets>
    <sheet name="SATURS" sheetId="26" r:id="rId1"/>
    <sheet name="KOPSAVILKUMS_Ieņēmumi" sheetId="9" r:id="rId2"/>
    <sheet name="1.1." sheetId="7" r:id="rId3"/>
    <sheet name="1.2." sheetId="8" r:id="rId4"/>
    <sheet name="1.3." sheetId="2" r:id="rId5"/>
    <sheet name="1.4." sheetId="5" r:id="rId6"/>
    <sheet name="1.5." sheetId="16" r:id="rId7"/>
    <sheet name="KOPSAVILKUMS_Izdevumi" sheetId="27" r:id="rId8"/>
    <sheet name="2.1." sheetId="28" r:id="rId9"/>
    <sheet name="2.2." sheetId="29" r:id="rId10"/>
    <sheet name="2.3." sheetId="3" r:id="rId11"/>
    <sheet name="2.4." sheetId="6" r:id="rId12"/>
    <sheet name="2.5." sheetId="13" r:id="rId13"/>
    <sheet name="2.6." sheetId="15" r:id="rId14"/>
    <sheet name="3.1." sheetId="17" r:id="rId15"/>
    <sheet name="3.2." sheetId="18" r:id="rId16"/>
    <sheet name="3.3." sheetId="19" r:id="rId17"/>
  </sheets>
  <definedNames>
    <definedName name="_xlnm.Print_Area" localSheetId="3">'1.2.'!$A$1:$E$20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27" l="1"/>
  <c r="D16" i="27"/>
  <c r="D15" i="27"/>
  <c r="D14" i="27"/>
  <c r="C11" i="27"/>
  <c r="D12" i="27"/>
  <c r="B11" i="27"/>
  <c r="B5" i="27"/>
  <c r="C7" i="27" s="1"/>
  <c r="E16" i="27" l="1"/>
  <c r="E19" i="27"/>
  <c r="E12" i="27"/>
  <c r="E15" i="27"/>
  <c r="E14" i="27"/>
  <c r="D11" i="27"/>
  <c r="E11" i="27" s="1"/>
  <c r="D13" i="27"/>
  <c r="E13" i="27" s="1"/>
  <c r="C8" i="27"/>
  <c r="D17" i="29"/>
  <c r="D14" i="29"/>
  <c r="E14" i="29" s="1"/>
  <c r="D13" i="29"/>
  <c r="E13" i="29" s="1"/>
  <c r="D12" i="29"/>
  <c r="E12" i="29" s="1"/>
  <c r="E11" i="29"/>
  <c r="D11" i="29"/>
  <c r="D10" i="29"/>
  <c r="E10" i="29" s="1"/>
  <c r="C9" i="29"/>
  <c r="B9" i="29"/>
  <c r="D9" i="29" s="1"/>
  <c r="E9" i="29" s="1"/>
  <c r="B3" i="29"/>
  <c r="C6" i="29" s="1"/>
  <c r="D17" i="28"/>
  <c r="E17" i="28" s="1"/>
  <c r="D14" i="28"/>
  <c r="D13" i="28"/>
  <c r="E13" i="28" s="1"/>
  <c r="D12" i="28"/>
  <c r="D11" i="28"/>
  <c r="D10" i="28"/>
  <c r="C9" i="28"/>
  <c r="B9" i="28"/>
  <c r="D9" i="28" s="1"/>
  <c r="B3" i="28"/>
  <c r="C5" i="28" s="1"/>
  <c r="P13" i="6"/>
  <c r="N12" i="6"/>
  <c r="N22" i="6"/>
  <c r="E9" i="28" l="1"/>
  <c r="E10" i="28"/>
  <c r="E11" i="28"/>
  <c r="E12" i="28"/>
  <c r="E14" i="28"/>
  <c r="C5" i="29"/>
  <c r="E17" i="29"/>
  <c r="C6" i="28"/>
  <c r="E23" i="2" l="1"/>
  <c r="N17" i="6" l="1"/>
  <c r="B7" i="9" l="1"/>
  <c r="B5" i="9" s="1"/>
  <c r="B18" i="9"/>
  <c r="B11" i="9"/>
  <c r="B3" i="8"/>
  <c r="B3" i="7" l="1"/>
  <c r="C20" i="2"/>
  <c r="E15" i="2" l="1"/>
  <c r="R9" i="2"/>
  <c r="Q5" i="19" l="1"/>
  <c r="Q10" i="19"/>
  <c r="Q15" i="19"/>
  <c r="Q16" i="19"/>
  <c r="Q17" i="19"/>
  <c r="Q18" i="19"/>
  <c r="Q19" i="19"/>
  <c r="Q21" i="19"/>
  <c r="Q22" i="19"/>
  <c r="Q24" i="19"/>
  <c r="Q25" i="19"/>
  <c r="P5" i="19"/>
  <c r="P10" i="19"/>
  <c r="P15" i="19"/>
  <c r="P16" i="19"/>
  <c r="P17" i="19"/>
  <c r="P18" i="19"/>
  <c r="P19" i="19"/>
  <c r="P21" i="19"/>
  <c r="P22" i="19"/>
  <c r="P24" i="19"/>
  <c r="P25" i="19"/>
  <c r="Q27" i="19" l="1"/>
  <c r="W56" i="18"/>
  <c r="V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V57" i="18"/>
  <c r="V58" i="18"/>
  <c r="V59" i="18"/>
  <c r="V60" i="18"/>
  <c r="V61" i="18"/>
  <c r="V62" i="18"/>
  <c r="V63" i="18"/>
  <c r="V64" i="18"/>
  <c r="V65" i="18"/>
  <c r="V66" i="18"/>
  <c r="V67" i="18"/>
  <c r="V68" i="18"/>
  <c r="V69" i="18"/>
  <c r="V70" i="18"/>
  <c r="V71" i="18"/>
  <c r="V72" i="18"/>
  <c r="V73" i="18"/>
  <c r="V74" i="18"/>
  <c r="R75" i="18"/>
  <c r="S75" i="18"/>
  <c r="P75" i="18"/>
  <c r="M75" i="18"/>
  <c r="N75" i="18"/>
  <c r="AB31" i="18"/>
  <c r="AB32" i="18"/>
  <c r="AB33" i="18"/>
  <c r="AB34" i="18"/>
  <c r="AB35" i="18"/>
  <c r="AB36" i="18"/>
  <c r="AB37" i="18"/>
  <c r="AB38" i="18"/>
  <c r="AB39" i="18"/>
  <c r="AB40" i="18"/>
  <c r="AB41" i="18"/>
  <c r="AB42" i="18"/>
  <c r="AB43" i="18"/>
  <c r="AB44" i="18"/>
  <c r="AB45" i="18"/>
  <c r="AB46" i="18"/>
  <c r="AB47" i="18"/>
  <c r="AB48" i="18"/>
  <c r="AB49" i="18"/>
  <c r="AB50" i="18"/>
  <c r="AB30" i="18"/>
  <c r="AA31" i="18"/>
  <c r="AA32" i="18"/>
  <c r="AA33" i="18"/>
  <c r="AA34" i="18"/>
  <c r="AA35" i="18"/>
  <c r="AA36" i="18"/>
  <c r="AA37" i="18"/>
  <c r="AA38" i="18"/>
  <c r="AA39" i="18"/>
  <c r="AA40" i="18"/>
  <c r="AA41" i="18"/>
  <c r="AA42" i="18"/>
  <c r="AA43" i="18"/>
  <c r="AA44" i="18"/>
  <c r="AA45" i="18"/>
  <c r="AA46" i="18"/>
  <c r="AA47" i="18"/>
  <c r="AA48" i="18"/>
  <c r="AA49" i="18"/>
  <c r="AA50" i="18"/>
  <c r="AA30" i="18"/>
  <c r="Z31" i="18"/>
  <c r="Z32" i="18"/>
  <c r="Z33" i="18"/>
  <c r="Z34" i="18"/>
  <c r="Z35" i="18"/>
  <c r="Z36" i="18"/>
  <c r="Z37" i="18"/>
  <c r="Z38" i="18"/>
  <c r="Z39" i="18"/>
  <c r="Z40" i="18"/>
  <c r="Z41" i="18"/>
  <c r="Z42" i="18"/>
  <c r="Z43" i="18"/>
  <c r="Z44" i="18"/>
  <c r="Z45" i="18"/>
  <c r="Z46" i="18"/>
  <c r="Z47" i="18"/>
  <c r="Z48" i="18"/>
  <c r="Z49" i="18"/>
  <c r="Z50" i="18"/>
  <c r="Z30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D51" i="18"/>
  <c r="Y5" i="18"/>
  <c r="Y6" i="18"/>
  <c r="Y7" i="18"/>
  <c r="Y8" i="18"/>
  <c r="Y9" i="18"/>
  <c r="Y10" i="18"/>
  <c r="Y11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4" i="18"/>
  <c r="X5" i="18"/>
  <c r="X6" i="18"/>
  <c r="X7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4" i="18"/>
  <c r="U25" i="18"/>
  <c r="V25" i="18"/>
  <c r="W25" i="18"/>
  <c r="Q25" i="18"/>
  <c r="R25" i="18"/>
  <c r="S25" i="18"/>
  <c r="P13" i="17"/>
  <c r="O13" i="17"/>
  <c r="AA51" i="18" l="1"/>
  <c r="Y25" i="18"/>
  <c r="X25" i="18"/>
  <c r="AA7" i="17"/>
  <c r="AA8" i="17"/>
  <c r="AA6" i="17"/>
  <c r="AB6" i="17"/>
  <c r="Z7" i="17"/>
  <c r="Z8" i="17"/>
  <c r="Z6" i="17"/>
  <c r="C9" i="17"/>
  <c r="AB7" i="17"/>
  <c r="AB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B9" i="17"/>
  <c r="AA9" i="17" l="1"/>
  <c r="C17" i="17" s="1"/>
  <c r="Z9" i="17"/>
  <c r="B17" i="17" s="1"/>
  <c r="AB9" i="17"/>
  <c r="D17" i="17" s="1"/>
  <c r="O10" i="15" l="1"/>
  <c r="N10" i="15"/>
  <c r="M10" i="15"/>
  <c r="K10" i="15"/>
  <c r="J10" i="15"/>
  <c r="G10" i="15"/>
  <c r="H10" i="15"/>
  <c r="E10" i="15"/>
  <c r="M18" i="15"/>
  <c r="M19" i="15"/>
  <c r="M20" i="15"/>
  <c r="M21" i="15"/>
  <c r="M22" i="15"/>
  <c r="M23" i="15"/>
  <c r="M26" i="15"/>
  <c r="M17" i="15"/>
  <c r="M7" i="15"/>
  <c r="M8" i="15"/>
  <c r="M9" i="15"/>
  <c r="M11" i="15"/>
  <c r="M12" i="15"/>
  <c r="M13" i="15"/>
  <c r="M14" i="15"/>
  <c r="M6" i="15"/>
  <c r="N6" i="15"/>
  <c r="E16" i="13"/>
  <c r="M23" i="13"/>
  <c r="M20" i="13"/>
  <c r="M19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21" i="13"/>
  <c r="M6" i="13"/>
  <c r="N6" i="13"/>
  <c r="K6" i="13"/>
  <c r="H6" i="13"/>
  <c r="G6" i="13"/>
  <c r="E15" i="13"/>
  <c r="E6" i="13"/>
  <c r="R10" i="6"/>
  <c r="P10" i="6"/>
  <c r="N10" i="6"/>
  <c r="L10" i="6"/>
  <c r="J10" i="6"/>
  <c r="E10" i="6"/>
  <c r="Q23" i="3"/>
  <c r="O23" i="3"/>
  <c r="M23" i="3"/>
  <c r="K23" i="3"/>
  <c r="I23" i="3"/>
  <c r="H23" i="3"/>
  <c r="G23" i="3"/>
  <c r="F23" i="3"/>
  <c r="D23" i="3"/>
  <c r="C23" i="3"/>
  <c r="Q20" i="3"/>
  <c r="O20" i="3"/>
  <c r="M20" i="3"/>
  <c r="K20" i="3"/>
  <c r="I20" i="3"/>
  <c r="H20" i="3"/>
  <c r="G20" i="3"/>
  <c r="F20" i="3"/>
  <c r="C20" i="3"/>
  <c r="D20" i="3"/>
  <c r="N15" i="3"/>
  <c r="J19" i="16" l="1"/>
  <c r="G25" i="5"/>
  <c r="C25" i="5"/>
  <c r="C24" i="5"/>
  <c r="R17" i="2"/>
  <c r="E17" i="2"/>
  <c r="L6" i="2" l="1"/>
  <c r="D19" i="9" l="1"/>
  <c r="C11" i="9"/>
  <c r="D11" i="9" s="1"/>
  <c r="R6" i="2"/>
  <c r="C9" i="8"/>
  <c r="B9" i="8"/>
  <c r="D19" i="7"/>
  <c r="C16" i="7"/>
  <c r="B16" i="7"/>
  <c r="C9" i="7"/>
  <c r="C18" i="9"/>
  <c r="R7" i="6"/>
  <c r="R8" i="6"/>
  <c r="R9" i="6"/>
  <c r="R11" i="6"/>
  <c r="R12" i="6"/>
  <c r="R13" i="6"/>
  <c r="R14" i="6"/>
  <c r="R6" i="6"/>
  <c r="D18" i="9" l="1"/>
  <c r="D16" i="7"/>
  <c r="O26" i="15" l="1"/>
  <c r="N26" i="15"/>
  <c r="K26" i="15"/>
  <c r="J26" i="15"/>
  <c r="H26" i="15"/>
  <c r="G26" i="15"/>
  <c r="E26" i="15"/>
  <c r="O21" i="13" l="1"/>
  <c r="N21" i="13"/>
  <c r="K21" i="13"/>
  <c r="J21" i="13"/>
  <c r="H21" i="13"/>
  <c r="G21" i="13"/>
  <c r="E21" i="13"/>
  <c r="R26" i="6"/>
  <c r="P26" i="6"/>
  <c r="N26" i="6"/>
  <c r="L26" i="6"/>
  <c r="J26" i="6"/>
  <c r="E26" i="6"/>
  <c r="R21" i="3"/>
  <c r="P21" i="3"/>
  <c r="N21" i="3"/>
  <c r="L21" i="3"/>
  <c r="J21" i="3"/>
  <c r="E21" i="3"/>
  <c r="N26" i="5" l="1"/>
  <c r="L26" i="5"/>
  <c r="E26" i="5"/>
  <c r="D11" i="7" l="1"/>
  <c r="D24" i="9" l="1"/>
  <c r="D20" i="9"/>
  <c r="D21" i="9"/>
  <c r="D12" i="9"/>
  <c r="D13" i="9"/>
  <c r="D14" i="9"/>
  <c r="D15" i="9"/>
  <c r="D19" i="8"/>
  <c r="D16" i="8"/>
  <c r="D10" i="8"/>
  <c r="D11" i="8"/>
  <c r="D12" i="8"/>
  <c r="D13" i="8"/>
  <c r="D9" i="8"/>
  <c r="E9" i="8" s="1"/>
  <c r="D13" i="7"/>
  <c r="D12" i="7"/>
  <c r="D10" i="7"/>
  <c r="D9" i="7"/>
  <c r="E9" i="7" s="1"/>
  <c r="D24" i="5" l="1"/>
  <c r="J20" i="2" l="1"/>
  <c r="I20" i="2"/>
  <c r="H20" i="2"/>
  <c r="G20" i="2"/>
  <c r="F20" i="2"/>
  <c r="E19" i="5"/>
  <c r="N19" i="5"/>
  <c r="L19" i="5"/>
  <c r="D22" i="7" l="1"/>
  <c r="E22" i="7" s="1"/>
  <c r="D17" i="7"/>
  <c r="D18" i="7"/>
  <c r="E13" i="7" l="1"/>
  <c r="O18" i="15"/>
  <c r="O19" i="15"/>
  <c r="O20" i="15"/>
  <c r="O21" i="15"/>
  <c r="O22" i="15"/>
  <c r="O23" i="15"/>
  <c r="O17" i="15"/>
  <c r="N18" i="15"/>
  <c r="N19" i="15"/>
  <c r="N20" i="15"/>
  <c r="N21" i="15"/>
  <c r="N22" i="15"/>
  <c r="N23" i="15"/>
  <c r="N17" i="15"/>
  <c r="K18" i="15"/>
  <c r="K19" i="15"/>
  <c r="K20" i="15"/>
  <c r="K21" i="15"/>
  <c r="K22" i="15"/>
  <c r="K23" i="15"/>
  <c r="K17" i="15"/>
  <c r="J18" i="15"/>
  <c r="J19" i="15"/>
  <c r="J20" i="15"/>
  <c r="J21" i="15"/>
  <c r="J22" i="15"/>
  <c r="J23" i="15"/>
  <c r="J17" i="15"/>
  <c r="H18" i="15"/>
  <c r="H19" i="15"/>
  <c r="H20" i="15"/>
  <c r="H21" i="15"/>
  <c r="H22" i="15"/>
  <c r="H23" i="15"/>
  <c r="H17" i="15"/>
  <c r="G18" i="15"/>
  <c r="G19" i="15"/>
  <c r="G20" i="15"/>
  <c r="G21" i="15"/>
  <c r="G22" i="15"/>
  <c r="G23" i="15"/>
  <c r="G17" i="15"/>
  <c r="E18" i="15"/>
  <c r="E19" i="15"/>
  <c r="E20" i="15"/>
  <c r="E21" i="15"/>
  <c r="E22" i="15"/>
  <c r="E23" i="15"/>
  <c r="E17" i="15"/>
  <c r="O7" i="15"/>
  <c r="O8" i="15"/>
  <c r="O9" i="15"/>
  <c r="O11" i="15"/>
  <c r="O12" i="15"/>
  <c r="O13" i="15"/>
  <c r="O14" i="15"/>
  <c r="O6" i="15"/>
  <c r="N7" i="15"/>
  <c r="N8" i="15"/>
  <c r="N9" i="15"/>
  <c r="N11" i="15"/>
  <c r="N12" i="15"/>
  <c r="N13" i="15"/>
  <c r="N14" i="15"/>
  <c r="K7" i="15"/>
  <c r="K8" i="15"/>
  <c r="K9" i="15"/>
  <c r="K11" i="15"/>
  <c r="K12" i="15"/>
  <c r="K13" i="15"/>
  <c r="K14" i="15"/>
  <c r="K6" i="15"/>
  <c r="J7" i="15"/>
  <c r="J8" i="15"/>
  <c r="J9" i="15"/>
  <c r="J11" i="15"/>
  <c r="J12" i="15"/>
  <c r="J13" i="15"/>
  <c r="J14" i="15"/>
  <c r="J6" i="15"/>
  <c r="H7" i="15"/>
  <c r="H8" i="15"/>
  <c r="H9" i="15"/>
  <c r="H11" i="15"/>
  <c r="H12" i="15"/>
  <c r="H13" i="15"/>
  <c r="H14" i="15"/>
  <c r="H6" i="15"/>
  <c r="G7" i="15"/>
  <c r="G8" i="15"/>
  <c r="G9" i="15"/>
  <c r="G11" i="15"/>
  <c r="G12" i="15"/>
  <c r="G13" i="15"/>
  <c r="G14" i="15"/>
  <c r="G6" i="15"/>
  <c r="E7" i="15"/>
  <c r="E8" i="15"/>
  <c r="E9" i="15"/>
  <c r="E11" i="15"/>
  <c r="E12" i="15"/>
  <c r="E13" i="15"/>
  <c r="E14" i="15"/>
  <c r="E6" i="15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E7" i="13"/>
  <c r="E8" i="13"/>
  <c r="E9" i="13"/>
  <c r="E10" i="13"/>
  <c r="E11" i="13"/>
  <c r="E12" i="13"/>
  <c r="E13" i="13"/>
  <c r="E14" i="13"/>
  <c r="E17" i="13"/>
  <c r="E18" i="13"/>
  <c r="E19" i="13"/>
  <c r="P7" i="6"/>
  <c r="P8" i="6"/>
  <c r="P9" i="6"/>
  <c r="P11" i="6"/>
  <c r="P12" i="6"/>
  <c r="P14" i="6"/>
  <c r="P6" i="6"/>
  <c r="R18" i="6"/>
  <c r="R19" i="6"/>
  <c r="R20" i="6"/>
  <c r="R21" i="6"/>
  <c r="R22" i="6"/>
  <c r="R23" i="6"/>
  <c r="R17" i="6"/>
  <c r="P18" i="6"/>
  <c r="P19" i="6"/>
  <c r="P20" i="6"/>
  <c r="P21" i="6"/>
  <c r="P22" i="6"/>
  <c r="P23" i="6"/>
  <c r="P17" i="6"/>
  <c r="N18" i="6"/>
  <c r="N19" i="6"/>
  <c r="N20" i="6"/>
  <c r="N21" i="6"/>
  <c r="N23" i="6"/>
  <c r="N7" i="6"/>
  <c r="N8" i="6"/>
  <c r="N9" i="6"/>
  <c r="N11" i="6"/>
  <c r="N13" i="6"/>
  <c r="N14" i="6"/>
  <c r="N6" i="6"/>
  <c r="L18" i="6"/>
  <c r="L19" i="6"/>
  <c r="L20" i="6"/>
  <c r="L21" i="6"/>
  <c r="L22" i="6"/>
  <c r="L23" i="6"/>
  <c r="L17" i="6"/>
  <c r="L7" i="6"/>
  <c r="L8" i="6"/>
  <c r="L9" i="6"/>
  <c r="L11" i="6"/>
  <c r="L12" i="6"/>
  <c r="L13" i="6"/>
  <c r="L14" i="6"/>
  <c r="L6" i="6"/>
  <c r="J18" i="6"/>
  <c r="J19" i="6"/>
  <c r="J20" i="6"/>
  <c r="J21" i="6"/>
  <c r="J22" i="6"/>
  <c r="J23" i="6"/>
  <c r="J17" i="6"/>
  <c r="J7" i="6"/>
  <c r="J8" i="6"/>
  <c r="J9" i="6"/>
  <c r="J11" i="6"/>
  <c r="J12" i="6"/>
  <c r="J13" i="6"/>
  <c r="J14" i="6"/>
  <c r="J6" i="6"/>
  <c r="E18" i="6"/>
  <c r="E19" i="6"/>
  <c r="E21" i="6"/>
  <c r="E22" i="6"/>
  <c r="E23" i="6"/>
  <c r="E17" i="6"/>
  <c r="E7" i="6"/>
  <c r="E8" i="6"/>
  <c r="E9" i="6"/>
  <c r="E11" i="6"/>
  <c r="E12" i="6"/>
  <c r="E13" i="6"/>
  <c r="E14" i="6"/>
  <c r="E6" i="6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6" i="3"/>
  <c r="N7" i="3"/>
  <c r="N8" i="3"/>
  <c r="N9" i="3"/>
  <c r="N10" i="3"/>
  <c r="N11" i="3"/>
  <c r="N12" i="3"/>
  <c r="N13" i="3"/>
  <c r="N14" i="3"/>
  <c r="N16" i="3"/>
  <c r="N17" i="3"/>
  <c r="N18" i="3"/>
  <c r="N19" i="3"/>
  <c r="N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6" i="3"/>
  <c r="E10" i="3"/>
  <c r="E11" i="3"/>
  <c r="E12" i="3"/>
  <c r="E13" i="3"/>
  <c r="E14" i="3"/>
  <c r="E15" i="3"/>
  <c r="E16" i="3"/>
  <c r="E17" i="3"/>
  <c r="E18" i="3"/>
  <c r="E19" i="3"/>
  <c r="E9" i="3"/>
  <c r="E8" i="3"/>
  <c r="E7" i="3"/>
  <c r="E6" i="3"/>
  <c r="E18" i="7" l="1"/>
  <c r="E12" i="7"/>
  <c r="C6" i="7"/>
  <c r="C5" i="7"/>
  <c r="E19" i="7"/>
  <c r="E17" i="7"/>
  <c r="E10" i="7"/>
  <c r="E11" i="7"/>
  <c r="N23" i="5"/>
  <c r="N22" i="5"/>
  <c r="N21" i="5"/>
  <c r="N20" i="5"/>
  <c r="N10" i="5"/>
  <c r="N18" i="5"/>
  <c r="N17" i="5"/>
  <c r="N14" i="5"/>
  <c r="N13" i="5"/>
  <c r="N12" i="5"/>
  <c r="N11" i="5"/>
  <c r="N9" i="5"/>
  <c r="N8" i="5"/>
  <c r="N7" i="5"/>
  <c r="N6" i="5"/>
  <c r="L23" i="5"/>
  <c r="L22" i="5"/>
  <c r="L21" i="5"/>
  <c r="L20" i="5"/>
  <c r="L10" i="5"/>
  <c r="L18" i="5"/>
  <c r="L17" i="5"/>
  <c r="L14" i="5"/>
  <c r="L13" i="5"/>
  <c r="L12" i="5"/>
  <c r="L11" i="5"/>
  <c r="L9" i="5"/>
  <c r="L8" i="5"/>
  <c r="L7" i="5"/>
  <c r="L6" i="5"/>
  <c r="E23" i="5"/>
  <c r="E22" i="5"/>
  <c r="E21" i="5"/>
  <c r="E20" i="5"/>
  <c r="E10" i="5"/>
  <c r="E18" i="5"/>
  <c r="E17" i="5"/>
  <c r="E14" i="5"/>
  <c r="E13" i="5"/>
  <c r="E12" i="5"/>
  <c r="E11" i="5"/>
  <c r="E9" i="5"/>
  <c r="E8" i="5"/>
  <c r="E7" i="5"/>
  <c r="E6" i="5"/>
  <c r="R19" i="2"/>
  <c r="R18" i="2"/>
  <c r="R16" i="2"/>
  <c r="R14" i="2"/>
  <c r="R13" i="2"/>
  <c r="R11" i="2"/>
  <c r="R8" i="2"/>
  <c r="R7" i="2"/>
  <c r="L19" i="2"/>
  <c r="L18" i="2"/>
  <c r="L16" i="2"/>
  <c r="L15" i="2"/>
  <c r="L14" i="2"/>
  <c r="L13" i="2"/>
  <c r="L12" i="2"/>
  <c r="L11" i="2"/>
  <c r="L9" i="2"/>
  <c r="L8" i="2"/>
  <c r="L7" i="2"/>
  <c r="E19" i="2"/>
  <c r="E18" i="2"/>
  <c r="E16" i="2"/>
  <c r="E14" i="2"/>
  <c r="E13" i="2"/>
  <c r="E12" i="2"/>
  <c r="E11" i="2"/>
  <c r="E9" i="2"/>
  <c r="E8" i="2"/>
  <c r="E7" i="2"/>
  <c r="E6" i="2"/>
  <c r="O27" i="19" l="1"/>
  <c r="N27" i="19"/>
  <c r="F27" i="19"/>
  <c r="M27" i="19"/>
  <c r="L27" i="19"/>
  <c r="K27" i="19"/>
  <c r="J27" i="19"/>
  <c r="I27" i="19"/>
  <c r="H27" i="19"/>
  <c r="G27" i="19"/>
  <c r="E27" i="19"/>
  <c r="D27" i="19"/>
  <c r="C27" i="19"/>
  <c r="P27" i="19" l="1"/>
  <c r="U75" i="18"/>
  <c r="T75" i="18"/>
  <c r="Q75" i="18"/>
  <c r="O75" i="18"/>
  <c r="L75" i="18"/>
  <c r="K75" i="18"/>
  <c r="J75" i="18"/>
  <c r="I75" i="18"/>
  <c r="H75" i="18"/>
  <c r="G75" i="18"/>
  <c r="F75" i="18"/>
  <c r="E75" i="18"/>
  <c r="D75" i="18"/>
  <c r="T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V75" i="18" l="1"/>
  <c r="W75" i="18"/>
  <c r="Z51" i="18"/>
  <c r="AB51" i="18"/>
  <c r="I19" i="16" l="1"/>
  <c r="E21" i="2" l="1"/>
  <c r="L21" i="2"/>
  <c r="R21" i="2"/>
  <c r="H19" i="16" l="1"/>
  <c r="F19" i="16"/>
  <c r="E19" i="16"/>
  <c r="D19" i="16"/>
  <c r="C19" i="16"/>
  <c r="L24" i="15"/>
  <c r="I24" i="15"/>
  <c r="F24" i="15"/>
  <c r="D24" i="15"/>
  <c r="C24" i="15"/>
  <c r="L15" i="15"/>
  <c r="I15" i="15"/>
  <c r="F15" i="15"/>
  <c r="D15" i="15"/>
  <c r="C15" i="15"/>
  <c r="D25" i="15" l="1"/>
  <c r="M24" i="15"/>
  <c r="M15" i="15"/>
  <c r="C25" i="15"/>
  <c r="C28" i="15" s="1"/>
  <c r="I25" i="15"/>
  <c r="O15" i="15"/>
  <c r="J15" i="15"/>
  <c r="H24" i="15"/>
  <c r="O24" i="15"/>
  <c r="H15" i="15"/>
  <c r="K15" i="15"/>
  <c r="J24" i="15"/>
  <c r="K24" i="15"/>
  <c r="E24" i="15"/>
  <c r="L25" i="15"/>
  <c r="N24" i="15"/>
  <c r="E15" i="15"/>
  <c r="G15" i="15"/>
  <c r="F25" i="15"/>
  <c r="N15" i="15"/>
  <c r="G24" i="15"/>
  <c r="I28" i="15" l="1"/>
  <c r="K28" i="15" s="1"/>
  <c r="M25" i="15"/>
  <c r="K25" i="15"/>
  <c r="E25" i="15"/>
  <c r="D28" i="15"/>
  <c r="E28" i="15" s="1"/>
  <c r="H25" i="15"/>
  <c r="G25" i="15"/>
  <c r="F28" i="15"/>
  <c r="L28" i="15"/>
  <c r="O25" i="15"/>
  <c r="N25" i="15"/>
  <c r="J25" i="15"/>
  <c r="M28" i="15" l="1"/>
  <c r="J28" i="15"/>
  <c r="O28" i="15"/>
  <c r="N28" i="15"/>
  <c r="H28" i="15"/>
  <c r="G28" i="15"/>
  <c r="C20" i="13" l="1"/>
  <c r="C23" i="13" l="1"/>
  <c r="L20" i="13"/>
  <c r="O20" i="13" s="1"/>
  <c r="I20" i="13"/>
  <c r="F20" i="13"/>
  <c r="D20" i="13"/>
  <c r="E20" i="13" s="1"/>
  <c r="H20" i="13" l="1"/>
  <c r="G20" i="13"/>
  <c r="I23" i="13"/>
  <c r="K23" i="13" s="1"/>
  <c r="J20" i="13"/>
  <c r="L23" i="13"/>
  <c r="O23" i="13" s="1"/>
  <c r="F23" i="13"/>
  <c r="H23" i="13" s="1"/>
  <c r="D23" i="13"/>
  <c r="K20" i="13"/>
  <c r="N20" i="13"/>
  <c r="N23" i="13" l="1"/>
  <c r="E23" i="13"/>
  <c r="J23" i="13"/>
  <c r="G23" i="13"/>
  <c r="N20" i="2" l="1"/>
  <c r="M20" i="2"/>
  <c r="Q24" i="6" l="1"/>
  <c r="O24" i="6"/>
  <c r="M24" i="6"/>
  <c r="K24" i="6"/>
  <c r="H24" i="6"/>
  <c r="G24" i="6"/>
  <c r="F24" i="6"/>
  <c r="I24" i="6"/>
  <c r="Q15" i="6"/>
  <c r="O15" i="6"/>
  <c r="M15" i="6"/>
  <c r="K15" i="6"/>
  <c r="I15" i="6"/>
  <c r="H15" i="6"/>
  <c r="F15" i="6"/>
  <c r="G15" i="6"/>
  <c r="M24" i="5"/>
  <c r="K24" i="5"/>
  <c r="J24" i="5"/>
  <c r="H24" i="5"/>
  <c r="I24" i="5"/>
  <c r="G24" i="5"/>
  <c r="F24" i="5"/>
  <c r="M15" i="5"/>
  <c r="K15" i="5"/>
  <c r="J15" i="5"/>
  <c r="I15" i="5"/>
  <c r="H15" i="5"/>
  <c r="G15" i="5"/>
  <c r="F15" i="5"/>
  <c r="Q25" i="6" l="1"/>
  <c r="Q28" i="6" s="1"/>
  <c r="M25" i="6"/>
  <c r="M28" i="6" s="1"/>
  <c r="K25" i="6"/>
  <c r="K28" i="6" s="1"/>
  <c r="G25" i="6"/>
  <c r="G28" i="6" s="1"/>
  <c r="I25" i="5"/>
  <c r="H25" i="6"/>
  <c r="H28" i="6" s="1"/>
  <c r="F25" i="6"/>
  <c r="O25" i="6"/>
  <c r="O28" i="6" s="1"/>
  <c r="D15" i="6"/>
  <c r="I25" i="6"/>
  <c r="D24" i="6"/>
  <c r="K25" i="5"/>
  <c r="J25" i="5"/>
  <c r="G28" i="5"/>
  <c r="H25" i="5"/>
  <c r="M25" i="5"/>
  <c r="D15" i="5"/>
  <c r="D25" i="5" s="1"/>
  <c r="F25" i="5"/>
  <c r="D25" i="6" l="1"/>
  <c r="D28" i="6" s="1"/>
  <c r="F28" i="6"/>
  <c r="H28" i="5"/>
  <c r="J28" i="5"/>
  <c r="I28" i="5"/>
  <c r="M28" i="5"/>
  <c r="K28" i="5"/>
  <c r="N24" i="5"/>
  <c r="C15" i="6"/>
  <c r="C24" i="6"/>
  <c r="I28" i="6"/>
  <c r="D28" i="5"/>
  <c r="C15" i="5"/>
  <c r="F28" i="5"/>
  <c r="E24" i="5" l="1"/>
  <c r="L24" i="5"/>
  <c r="L24" i="6"/>
  <c r="P24" i="6"/>
  <c r="R24" i="6"/>
  <c r="J24" i="6"/>
  <c r="N15" i="6"/>
  <c r="C25" i="6"/>
  <c r="P25" i="6" s="1"/>
  <c r="R15" i="6"/>
  <c r="J15" i="6"/>
  <c r="L15" i="6"/>
  <c r="P15" i="6"/>
  <c r="E15" i="6"/>
  <c r="E24" i="6"/>
  <c r="N15" i="5"/>
  <c r="L15" i="5"/>
  <c r="E15" i="5"/>
  <c r="C28" i="6" l="1"/>
  <c r="L28" i="6" s="1"/>
  <c r="N25" i="6"/>
  <c r="L25" i="6"/>
  <c r="R25" i="6"/>
  <c r="J25" i="6"/>
  <c r="E25" i="6"/>
  <c r="C28" i="5"/>
  <c r="L25" i="5"/>
  <c r="N25" i="5"/>
  <c r="E25" i="5"/>
  <c r="C6" i="8" l="1"/>
  <c r="C5" i="8"/>
  <c r="E13" i="8"/>
  <c r="E10" i="8"/>
  <c r="E19" i="8"/>
  <c r="E12" i="8"/>
  <c r="E11" i="8"/>
  <c r="E16" i="8"/>
  <c r="R28" i="6"/>
  <c r="N28" i="6"/>
  <c r="P28" i="6"/>
  <c r="E28" i="6"/>
  <c r="J28" i="6"/>
  <c r="L28" i="5"/>
  <c r="N28" i="5"/>
  <c r="E28" i="5"/>
  <c r="Q20" i="2" l="1"/>
  <c r="P20" i="2"/>
  <c r="O20" i="2"/>
  <c r="N23" i="2"/>
  <c r="M23" i="2"/>
  <c r="G23" i="2"/>
  <c r="J23" i="2" l="1"/>
  <c r="I23" i="2"/>
  <c r="H23" i="2"/>
  <c r="O23" i="2"/>
  <c r="P23" i="2"/>
  <c r="Q23" i="2"/>
  <c r="K20" i="2"/>
  <c r="K23" i="2" s="1"/>
  <c r="D20" i="2"/>
  <c r="D23" i="2" s="1"/>
  <c r="F23" i="2" l="1"/>
  <c r="J20" i="3"/>
  <c r="C23" i="2" l="1"/>
  <c r="R20" i="3"/>
  <c r="E23" i="3"/>
  <c r="N20" i="3"/>
  <c r="P20" i="3"/>
  <c r="L20" i="3"/>
  <c r="E20" i="3"/>
  <c r="L20" i="2"/>
  <c r="E20" i="2"/>
  <c r="L23" i="3" l="1"/>
  <c r="R23" i="3"/>
  <c r="J23" i="3"/>
  <c r="P23" i="3"/>
  <c r="N23" i="3"/>
  <c r="R23" i="2"/>
  <c r="L23" i="2"/>
  <c r="E24" i="9" l="1"/>
  <c r="E11" i="9"/>
  <c r="E21" i="9"/>
  <c r="C8" i="9"/>
  <c r="E20" i="9"/>
  <c r="E14" i="9"/>
  <c r="C7" i="9"/>
  <c r="E12" i="9"/>
  <c r="E19" i="9"/>
  <c r="E18" i="9"/>
  <c r="E13" i="9"/>
  <c r="E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Evija Baltina</author>
    <author>Guna Plakane</author>
  </authors>
  <commentList>
    <comment ref="P6" authorId="0" shapeId="0" xr:uid="{EB062F29-3E15-4CF3-8335-52EBD979B823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442 359 EUR</t>
        </r>
      </text>
    </comment>
    <comment ref="P7" authorId="1" shapeId="0" xr:uid="{00000000-0006-0000-0400-000003000000}">
      <text>
        <r>
          <rPr>
            <b/>
            <sz val="9"/>
            <color rgb="FF000000"/>
            <rFont val="Tahoma"/>
            <family val="2"/>
          </rPr>
          <t>Evija Baltina:</t>
        </r>
        <r>
          <rPr>
            <sz val="9"/>
            <color rgb="FF000000"/>
            <rFont val="Tahoma"/>
            <family val="2"/>
          </rPr>
          <t xml:space="preserve">
Tajā skaitā ieņēmumi no līgumdarbiem ar LR juridiskajām personām 2 430 856 EUR</t>
        </r>
      </text>
    </comment>
    <comment ref="P8" authorId="0" shapeId="0" xr:uid="{0D2BEE8B-4E29-49C8-8E41-2AE632A20381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630 141 EUR</t>
        </r>
      </text>
    </comment>
    <comment ref="P9" authorId="0" shapeId="0" xr:uid="{1CADDE33-57EB-4C23-86D7-5A37E9A6DC8F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141 229 EUR</t>
        </r>
      </text>
    </comment>
    <comment ref="P10" authorId="0" shapeId="0" xr:uid="{6A4D71BB-F305-44EC-B226-C4C70FB40677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442 854 EUR</t>
        </r>
      </text>
    </comment>
    <comment ref="P11" authorId="0" shapeId="0" xr:uid="{D1D8FBD6-0395-4CB0-94BC-244CABC5591C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41 951 EUR</t>
        </r>
      </text>
    </comment>
    <comment ref="P12" authorId="0" shapeId="0" xr:uid="{F9FF558A-6FB5-49D9-A9F3-5AA70EE22721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49 320 EUR</t>
        </r>
      </text>
    </comment>
    <comment ref="P18" authorId="0" shapeId="0" xr:uid="{C7BB13BD-9C9A-4256-AE4E-38D1230DE5E0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78 498 EUR</t>
        </r>
      </text>
    </comment>
    <comment ref="P19" authorId="0" shapeId="0" xr:uid="{A0B9E1FD-2BA3-426B-AD66-14E4D3008EBA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6 000 EUR</t>
        </r>
      </text>
    </comment>
    <comment ref="P21" authorId="0" shapeId="0" xr:uid="{F0A1CD11-178F-4A62-89D0-B1EABB5945AC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98 257 EUR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Evija Baltina</author>
  </authors>
  <commentList>
    <comment ref="Q6" authorId="0" shapeId="0" xr:uid="{632884BD-F108-4EC8-9ACB-DD1FD168AB0F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2 310 162 EUR</t>
        </r>
      </text>
    </comment>
    <comment ref="Q7" authorId="0" shapeId="0" xr:uid="{1B28F76A-4ED2-436E-B35F-FA9E50F900D4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1 311 178 EUR</t>
        </r>
      </text>
    </comment>
    <comment ref="Q8" authorId="0" shapeId="0" xr:uid="{474ED63A-3AAD-432C-8DF1-183935F66FC3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7 539 789 EUR</t>
        </r>
      </text>
    </comment>
    <comment ref="Q10" authorId="0" shapeId="0" xr:uid="{A8CFA7CB-26E7-4BA7-A206-6FD5DFDFDFAC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308 114 EUR</t>
        </r>
      </text>
    </comment>
    <comment ref="Q12" authorId="0" shapeId="0" xr:uid="{7DE56AAA-0338-4348-9A8A-D17D461A8003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922 578 EUR</t>
        </r>
      </text>
    </comment>
    <comment ref="Q13" authorId="0" shapeId="0" xr:uid="{44365C72-BD76-403B-8ED0-B6F8EB6D0110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procentu izdevumi 106 007 EUR</t>
        </r>
      </text>
    </comment>
    <comment ref="Q17" authorId="0" shapeId="0" xr:uid="{A78798B6-8627-4E24-A557-8DBB73CEA563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137 324 EUR</t>
        </r>
      </text>
    </comment>
    <comment ref="Q19" authorId="0" shapeId="0" xr:uid="{820F792E-1EF8-43BF-81F2-CCE09C42895A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389 898 EUR</t>
        </r>
      </text>
    </comment>
    <comment ref="Q21" authorId="0" shapeId="0" xr:uid="{6F0DF502-2856-4FD9-9A0C-704A465C2EA0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2 757 EUR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Evija Baltina</author>
  </authors>
  <commentList>
    <comment ref="Q12" authorId="0" shapeId="0" xr:uid="{9CE14FEB-B93D-4468-9ADA-130BF93BACBE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18 200 EUR</t>
        </r>
      </text>
    </comment>
    <comment ref="Q26" authorId="0" shapeId="0" xr:uid="{684CB443-8DBC-418D-8D65-0E5DD8620D94}">
      <text>
        <r>
          <rPr>
            <b/>
            <sz val="9"/>
            <color indexed="81"/>
            <rFont val="Tahoma"/>
            <family val="2"/>
            <charset val="186"/>
          </rPr>
          <t>Evija Baltina: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428 323 EUR</t>
        </r>
      </text>
    </comment>
  </commentList>
</comments>
</file>

<file path=xl/sharedStrings.xml><?xml version="1.0" encoding="utf-8"?>
<sst xmlns="http://schemas.openxmlformats.org/spreadsheetml/2006/main" count="813" uniqueCount="294">
  <si>
    <t>Nr.p.k.</t>
  </si>
  <si>
    <t>Augstskola</t>
  </si>
  <si>
    <t>CITI IEŅĒMUMI</t>
  </si>
  <si>
    <t>Studiju maksa</t>
  </si>
  <si>
    <t>Starptaut. finans. studijām</t>
  </si>
  <si>
    <t>euro</t>
  </si>
  <si>
    <t>% no kopējiem izdevumiem</t>
  </si>
  <si>
    <t>Kopā</t>
  </si>
  <si>
    <t>t.sk. ES struktūrfondu līdzfinans.stud.</t>
  </si>
  <si>
    <t>t.sk. ES struktūrfondu līdzfinans.zin.</t>
  </si>
  <si>
    <t>LU</t>
  </si>
  <si>
    <t>RTU</t>
  </si>
  <si>
    <t>DU</t>
  </si>
  <si>
    <t>RSU</t>
  </si>
  <si>
    <t>LiepU</t>
  </si>
  <si>
    <t>LKA</t>
  </si>
  <si>
    <t>LMA</t>
  </si>
  <si>
    <t>JVLMA</t>
  </si>
  <si>
    <t>LSPA</t>
  </si>
  <si>
    <t>LJA</t>
  </si>
  <si>
    <t>RTA</t>
  </si>
  <si>
    <t>VeA</t>
  </si>
  <si>
    <t>ViA</t>
  </si>
  <si>
    <t>BA</t>
  </si>
  <si>
    <t>KOPĀ valsts augstskolās</t>
  </si>
  <si>
    <t>Augstskolās kopā</t>
  </si>
  <si>
    <t>% no kopējiem ieņēmumiem</t>
  </si>
  <si>
    <t>IZDEVUMI KOPĀ</t>
  </si>
  <si>
    <t>Darba samaksa</t>
  </si>
  <si>
    <t>Sociālās apdrošināšanas iemaksas</t>
  </si>
  <si>
    <t>Preces un pakalpojumi</t>
  </si>
  <si>
    <t>Pamatkapitāla veidošana</t>
  </si>
  <si>
    <t>Stipendijas, transporta kompensācijas</t>
  </si>
  <si>
    <t>Citi izdevumi</t>
  </si>
  <si>
    <t>akad. pers.</t>
  </si>
  <si>
    <t>vispār. pers.</t>
  </si>
  <si>
    <t>I Valsts augstskolas</t>
  </si>
  <si>
    <t>Citi ieņēmumi studijām</t>
  </si>
  <si>
    <t>Koledža</t>
  </si>
  <si>
    <t>LU RMK</t>
  </si>
  <si>
    <t>LU R1MK</t>
  </si>
  <si>
    <t>RTU OTK</t>
  </si>
  <si>
    <t>RSU SKMK</t>
  </si>
  <si>
    <t>LKA LKK</t>
  </si>
  <si>
    <t>DU DMK</t>
  </si>
  <si>
    <t>KOPĀ augstskolu aģentūrās</t>
  </si>
  <si>
    <t>III Valsts koledžas</t>
  </si>
  <si>
    <t>RCK</t>
  </si>
  <si>
    <t>RTK</t>
  </si>
  <si>
    <t>UCAK</t>
  </si>
  <si>
    <t>JAK</t>
  </si>
  <si>
    <t>SIVA</t>
  </si>
  <si>
    <t>VRK</t>
  </si>
  <si>
    <t>VPK</t>
  </si>
  <si>
    <t>KOPĀ valsts koledžās</t>
  </si>
  <si>
    <t>Koledžās KOPĀ</t>
  </si>
  <si>
    <t>KOPĀ augstskolu aģentūrās un valsts koledžās</t>
  </si>
  <si>
    <t>Koledžās kopā</t>
  </si>
  <si>
    <t>Augstskolu ieņēmumi kopā</t>
  </si>
  <si>
    <t>Tajā skaitā:</t>
  </si>
  <si>
    <t>Valsts augstskolās</t>
  </si>
  <si>
    <t>Juridisko personu dibinātajās augstskolās</t>
  </si>
  <si>
    <t>KOPĀ</t>
  </si>
  <si>
    <t>Ieņēmumi no studiju maksas</t>
  </si>
  <si>
    <t>Starptautiskais finansējums studijām</t>
  </si>
  <si>
    <t>Koledžu ieņēmumi kopā</t>
  </si>
  <si>
    <t>Augstākās izglītības iestāžu ieņēmumi kopā</t>
  </si>
  <si>
    <t>Valsts augstskolās, koledžās</t>
  </si>
  <si>
    <t>Koledžas</t>
  </si>
  <si>
    <t>% no izdevumiem darba samaksai</t>
  </si>
  <si>
    <t>Augstskola / koledža</t>
  </si>
  <si>
    <t>2015. gads</t>
  </si>
  <si>
    <t>2016. gads</t>
  </si>
  <si>
    <t>2017. gads</t>
  </si>
  <si>
    <t>2018. gads</t>
  </si>
  <si>
    <t>LU*</t>
  </si>
  <si>
    <t>RSU*</t>
  </si>
  <si>
    <t>RPIVA</t>
  </si>
  <si>
    <t>*Iekļaujot augstskolu aģentūras</t>
  </si>
  <si>
    <t>2020. gads</t>
  </si>
  <si>
    <t>2019. gads</t>
  </si>
  <si>
    <t xml:space="preserve">Studiju programmas </t>
  </si>
  <si>
    <t>Augstskolas</t>
  </si>
  <si>
    <t xml:space="preserve">VeA </t>
  </si>
  <si>
    <t>Doktora studijas</t>
  </si>
  <si>
    <t>Augstskolās KOPĀ</t>
  </si>
  <si>
    <t>Augstskolās un koledžās KOPĀ</t>
  </si>
  <si>
    <t>Nr.p.k</t>
  </si>
  <si>
    <t>Izglītības tematiskā grupa</t>
  </si>
  <si>
    <t>Izglītības tematiskā joma</t>
  </si>
  <si>
    <t>1.</t>
  </si>
  <si>
    <t>Izglītība</t>
  </si>
  <si>
    <t>Pedagogu izglītība un izglītības zinātnes</t>
  </si>
  <si>
    <t>2.</t>
  </si>
  <si>
    <t>Humanitārās zinātnes un māksla</t>
  </si>
  <si>
    <t>Mākslas</t>
  </si>
  <si>
    <t>Humanitārās zinātnes</t>
  </si>
  <si>
    <t>3.</t>
  </si>
  <si>
    <t>Sociālās zinātnes, komerczinības un tiesības</t>
  </si>
  <si>
    <t>Sociālās un cilvēkrīcības zinātnes</t>
  </si>
  <si>
    <t>Informācijas un komunikācijas zinātnes</t>
  </si>
  <si>
    <t>Komerczinības un administrēšana</t>
  </si>
  <si>
    <t>Tiesību zinātne</t>
  </si>
  <si>
    <t>4.</t>
  </si>
  <si>
    <t>Dabaszinātnes, matemātika un informācijas tehnoloģijas</t>
  </si>
  <si>
    <t>Dzīvās dabas zinātnes</t>
  </si>
  <si>
    <t>Fizikālās zinātnes</t>
  </si>
  <si>
    <t>Matemātika un statistika</t>
  </si>
  <si>
    <t>Datorika</t>
  </si>
  <si>
    <t>5.</t>
  </si>
  <si>
    <t>Inženierzinātnes, ražošana un būvniecība</t>
  </si>
  <si>
    <t>Inženierzinātnes un tehnoloģijas</t>
  </si>
  <si>
    <t>Ražošana un pārstrāde</t>
  </si>
  <si>
    <t>Arhitektūra un būvniecība</t>
  </si>
  <si>
    <t>6.</t>
  </si>
  <si>
    <t>Lauksaimniecība</t>
  </si>
  <si>
    <t>Lauksaimniecība, mežsaimniecība un zivsaimniecība</t>
  </si>
  <si>
    <t>Veterinārija</t>
  </si>
  <si>
    <t>7.</t>
  </si>
  <si>
    <t>Veselības aprūpe un sociālā labklājība</t>
  </si>
  <si>
    <t>Veselības aprūpe</t>
  </si>
  <si>
    <t>Sociālā labklājība</t>
  </si>
  <si>
    <t>8.</t>
  </si>
  <si>
    <t>Pakalpojumi</t>
  </si>
  <si>
    <t>Individuālie pakalpojumi</t>
  </si>
  <si>
    <t>Transporta pakalpojumi</t>
  </si>
  <si>
    <t>Vides aizsardzība</t>
  </si>
  <si>
    <t>Civilā un militārā aizsardzība</t>
  </si>
  <si>
    <t>Mūzika, horeogrāfija, audio-vizuālā mediju māksla, dizains</t>
  </si>
  <si>
    <t xml:space="preserve">Humanitārās zinātnes </t>
  </si>
  <si>
    <t>Informācijas un komunikācijas zin.</t>
  </si>
  <si>
    <t xml:space="preserve">Matemātika un statistika </t>
  </si>
  <si>
    <t xml:space="preserve">Civilā un militārā aizsardzība </t>
  </si>
  <si>
    <t>2021. gads</t>
  </si>
  <si>
    <t>Tiesību zinātnes</t>
  </si>
  <si>
    <t>Citi ieņēmumi zinātnei</t>
  </si>
  <si>
    <t>Starptaut. finans. zinātnei</t>
  </si>
  <si>
    <t>Starptautiskais finansējums zinātnei</t>
  </si>
  <si>
    <t>LU PSMK</t>
  </si>
  <si>
    <t>2.3.</t>
  </si>
  <si>
    <t>2.2.</t>
  </si>
  <si>
    <t>2.1.</t>
  </si>
  <si>
    <t>1.5.</t>
  </si>
  <si>
    <t>1.4.</t>
  </si>
  <si>
    <t>1.3.</t>
  </si>
  <si>
    <t>1.2.</t>
  </si>
  <si>
    <t>1.1.</t>
  </si>
  <si>
    <t>Kopsavilkums</t>
  </si>
  <si>
    <t>SATURS</t>
  </si>
  <si>
    <t>Augstskolu snieguma finansējums 2015.-2022. gadā</t>
  </si>
  <si>
    <t>Augstskolu izdevumi 2022. gadā</t>
  </si>
  <si>
    <t>Koledžu izdevumi 2022. gadā</t>
  </si>
  <si>
    <t>2022. gadā no valsts budžeta līdzekļiem finansēto studiju vietu skaits augstskolās dalījumā pa augstskolām, izglītības tematiskajām grupām un izglītības tematiskajām jomām</t>
  </si>
  <si>
    <t>2022. gadā no valsts budžeta līdzekļiem finansēto studiju vietu skaits koledžās</t>
  </si>
  <si>
    <t xml:space="preserve"> </t>
  </si>
  <si>
    <t>LBTU</t>
  </si>
  <si>
    <t>LBTU MK</t>
  </si>
  <si>
    <t>RTU LJK</t>
  </si>
  <si>
    <t>2022. gads</t>
  </si>
  <si>
    <t>1.5. Augstskolu snieguma finansējums 2015.-2022. gadā (eiro)</t>
  </si>
  <si>
    <t>no tiem admin. pers.</t>
  </si>
  <si>
    <t>no tiem administratīvajam personālam</t>
  </si>
  <si>
    <t>% no izdevumiem darba samaksai vispārējam personālam</t>
  </si>
  <si>
    <t>RSU
no 01.01.2022</t>
  </si>
  <si>
    <t>RSU
no 01.09.2022</t>
  </si>
  <si>
    <t>JVLMA
no 01.09.2022.</t>
  </si>
  <si>
    <t>JVLMA
no 01.01.2022.</t>
  </si>
  <si>
    <t>BAT
līdz 31.08.2022</t>
  </si>
  <si>
    <t>LU
no 01.09.2022.</t>
  </si>
  <si>
    <t>LU
no 01.01.2022.</t>
  </si>
  <si>
    <t>DU
no 01.01.2022.</t>
  </si>
  <si>
    <t>LiepU
no 01.01.2022.</t>
  </si>
  <si>
    <t>LMA 
no 01.01.2022.</t>
  </si>
  <si>
    <t>LMA 
no 01.09.2022.</t>
  </si>
  <si>
    <t>LKA 
no 01.01.2022.</t>
  </si>
  <si>
    <t>LKA 
no 01.09.2022.</t>
  </si>
  <si>
    <t>KOPĀ
no 01.01.2022.</t>
  </si>
  <si>
    <t>KOPĀ
no 01.09.2022.</t>
  </si>
  <si>
    <t>LiepU
no 01.07.2022.</t>
  </si>
  <si>
    <t>LU
no 01.07.2022.</t>
  </si>
  <si>
    <t>KOPĀ
no 01.07.2022.</t>
  </si>
  <si>
    <t>DU
no 01.07.2022.</t>
  </si>
  <si>
    <t>LU RMK
no 01.01.2022.</t>
  </si>
  <si>
    <t>LU RMK
no 01.09.2022.</t>
  </si>
  <si>
    <t>LU R1MK
no 01.01.2022.</t>
  </si>
  <si>
    <t>LU R1MK
no 01.09.2022.</t>
  </si>
  <si>
    <t>LU PSMK
no 01.01.2022.</t>
  </si>
  <si>
    <t>LU PSMK
no 01.09.2022.</t>
  </si>
  <si>
    <t>RSU
no 01.01.2022.</t>
  </si>
  <si>
    <t>RSU
no 01.09.2022.</t>
  </si>
  <si>
    <t>BAT
līdz 31.08.2022.</t>
  </si>
  <si>
    <t>LMA
no 01.01.2022.</t>
  </si>
  <si>
    <t>LMA
no 01.09.2022.</t>
  </si>
  <si>
    <t>Izglītības tematiskā joma/ Koledža</t>
  </si>
  <si>
    <t>Citi ieņēmumi</t>
  </si>
  <si>
    <t>II Valsts augstskolu aģentūras</t>
  </si>
  <si>
    <t>KOPĀ juridisko un fizisko personu dibinātajās koledžās*</t>
  </si>
  <si>
    <t>2. AUGSTĀKĀS IZGLĪTĪBAS IZDEVUMI 2022. GADĀ</t>
  </si>
  <si>
    <t>2.1. Augstskolu izdevumi 2022. gadā. Kopsavilkums.*</t>
  </si>
  <si>
    <t>Augstskolu izdevumi kopā</t>
  </si>
  <si>
    <t>Izdevumi augstskolās</t>
  </si>
  <si>
    <t>Izdevumi augstskolās KOPĀ</t>
  </si>
  <si>
    <t>Citi izdevumi augstskolās</t>
  </si>
  <si>
    <t>Koledžu izdevumi kopā</t>
  </si>
  <si>
    <t>1. AUGSTĀKĀS IZGLĪTĪBAS IEŅĒMUMI 2022. GADĀ</t>
  </si>
  <si>
    <t>Juridisko vai fizisko personu dibinātajās augstskolās, koledžās</t>
  </si>
  <si>
    <t>Juridisko un fizisko personu dibinātajās augstskolās, koledžās</t>
  </si>
  <si>
    <t>Valsts budžeta dotācijas (ieskaitot ES struktūrfondu līdzfinansējumu)</t>
  </si>
  <si>
    <t>Ieņēmumi studijām augstākās izglītības iestādēs</t>
  </si>
  <si>
    <t>Ieņēmumi zinātnei augstākās izglītības iestādēs</t>
  </si>
  <si>
    <t>Ieņēmumi studijām augstskolās</t>
  </si>
  <si>
    <t>Ieņēmumi zinātnei augstskolās</t>
  </si>
  <si>
    <t>Citi Ieņēmumi augstskolās</t>
  </si>
  <si>
    <t>Ieņēmumi studijām augstākās izglītības iestādēs KOPĀ</t>
  </si>
  <si>
    <t>Ieņēmumi zinātnei augstākās izglītības iestādēs KOPĀ</t>
  </si>
  <si>
    <t>Ieņēmumi studijām augstskolās KOPĀ</t>
  </si>
  <si>
    <t>Ieņēmumi zinātnei augstskolās KOPĀ</t>
  </si>
  <si>
    <t>Valsts augstskolu aģentūrās un valsts koledžās</t>
  </si>
  <si>
    <t>Ieņēmumi studijām koledžās</t>
  </si>
  <si>
    <t>Ieņēmumi zinātnei koledžās</t>
  </si>
  <si>
    <t>Ieņēmumi studijām koledžās KOPĀ</t>
  </si>
  <si>
    <t>Ieņēmumi zinātnei koledžās KOPĀ</t>
  </si>
  <si>
    <t>Citi ieņēmumi koledžās</t>
  </si>
  <si>
    <t>1.3. Augstskolu ieņēmumi 2022. gadā (eiro)</t>
  </si>
  <si>
    <t>IEŅĒMUMI KOPĀ</t>
  </si>
  <si>
    <t>IEŅĒMUMI STUDIJĀM</t>
  </si>
  <si>
    <t>IEŅĒMUMI ZINĀTNEI</t>
  </si>
  <si>
    <t>Valsts budžeta dotācijas</t>
  </si>
  <si>
    <t>Ieņēmumi studijām KOPĀ</t>
  </si>
  <si>
    <t>Ieņēmumi zinātnei KOPĀ</t>
  </si>
  <si>
    <t>1.2.  Koledžu ieņēmumi 2022. gadā. Kopsavilkums.</t>
  </si>
  <si>
    <t>1.1. Augstskolu ieņēmumi 2022. gadā. Kopsavilkums.*</t>
  </si>
  <si>
    <t>1.4. Koledžu ieņēmumi 2022. gadā (eiro)</t>
  </si>
  <si>
    <t>KOPĀ valsts augstskolu aģentūrās</t>
  </si>
  <si>
    <t xml:space="preserve">KOPĀ valsts augstskolu aģentūrās un valsts koledžās </t>
  </si>
  <si>
    <t>Nr. p. k.</t>
  </si>
  <si>
    <t>Augstskolu un koledžu ieņēmumi 2022. gadā. Kopsavilkums.</t>
  </si>
  <si>
    <t>Juridisko vai fizisko personu dibinātajās augstskolās</t>
  </si>
  <si>
    <t>Juridisko vai fizisko personu dibinātajās koledžās*</t>
  </si>
  <si>
    <t>KOPĀ juridisko vai fizisko personu dibinātajās augstskolās*</t>
  </si>
  <si>
    <t>*Pārskatā nav iekļauta informācija par juridisko vai fizisko personu dibināto koledžu Rīgas Menedžmenta koledžu.</t>
  </si>
  <si>
    <t>KOPĀ juridisko vai fizisko personu dibinātajās koledžās*</t>
  </si>
  <si>
    <t>Izdevumi  augstākās izglītības iestādēs</t>
  </si>
  <si>
    <t>Citi izdevumi  augstākās izglītības iestādēs</t>
  </si>
  <si>
    <t>* Pārskatā nav iekļauta informācija par valsts augstskolu Latvijas Nacionālo aizsardzības akadēmiju, par juridisko vai fizisko personu dibinātām augstākās izglītības iestādēm Biznesa augstskolu Turība un Rīgas Menedžmenta koledžu.</t>
  </si>
  <si>
    <t>* Pārskatā nav iekļauta informācija par valsts augstskolu Latvijas Nacionālo aizsardzības akadēmiju, par juridisko vai fizisko personu dibinātajām augstākās izglītības iestādēm Biznesa augstskolu Turība un Rīgas Menedžmenta koledžu.</t>
  </si>
  <si>
    <t>* Pārskatā nav iekļauta informācija par valsts augstskolu Latvijas Nacionālo aizsardzības akadēmiju un par juridisko vai fizisko personu dibināto augstskolu Biznesa augstskolu Turība.</t>
  </si>
  <si>
    <t>Augstskolu un koledžu izdevumi 2022. gadā. Kopsavilkums.*</t>
  </si>
  <si>
    <t>2.3. Augstskolu izdevumi 2022. gadā (eiro)</t>
  </si>
  <si>
    <t>KOPĀ juridisko vai fizisko personu dibinātās augstskolās*</t>
  </si>
  <si>
    <t>KOPĀ juridisko vai fizisko personu dibinātājās koledžās*</t>
  </si>
  <si>
    <t>KOPĀ valsts augstskolu aģentūrās un valsts koledžās</t>
  </si>
  <si>
    <t xml:space="preserve">Kopā juridisko vai fizisko personu dibinātās augstskolās* </t>
  </si>
  <si>
    <t>DARBA SAMAKSA</t>
  </si>
  <si>
    <t>Akadēmiskajam personālam</t>
  </si>
  <si>
    <t>Vispārējam personālam</t>
  </si>
  <si>
    <t>2.4. Koledžu izdevumi 2022. gadā (eiro)</t>
  </si>
  <si>
    <t>3. VALSTS BUDŽETA FINANSĒTO STUDIJU VIETU SKAITS AUGSTSKOLĀS UN KOLEDŽĀS 2022. GADĀ</t>
  </si>
  <si>
    <t>* Pārskatā nav iekļauta informācija par valsts augstskolu Latvijas Nacionālo aizsardzības akadēmiju.</t>
  </si>
  <si>
    <t>Pamatstudijas (koledžas, bakalaura un profesionālās programmas)</t>
  </si>
  <si>
    <t xml:space="preserve">3.2. 2022. gadā no valsts budžeta līdzekļiem finansēto studiju vietu skaits augstskolās dalījumā pa augstskolām, izglītības tematiskajām grupām un izglītības tematiskajām jomām
</t>
  </si>
  <si>
    <t>3.3. 2022. gadā no valsts budžeta līdzekļiem finansēto studiju vietu skaits koledžās</t>
  </si>
  <si>
    <t>Valsts augstskolu aģentūras un valsts koledžas</t>
  </si>
  <si>
    <t>2.5. Augstskolu izdevumi 2022. gadā darba samaksai (eiro)</t>
  </si>
  <si>
    <t>2.6. Koledžu izdevumi 2022. gadā darba samaksai (eiro)</t>
  </si>
  <si>
    <t>3.1. Valsts budžeta finansēto studiju vietu skaits augstskolās un koledžās 2022. gadā pilna laika programmās. Kopsavilkums*</t>
  </si>
  <si>
    <t>1. Augstākās izglītības ieņēmumi 2022. gadā</t>
  </si>
  <si>
    <t>Augstākās izglītības ieņēmumi 2022. gadā</t>
  </si>
  <si>
    <t>Augstskolu ieņēmumi 2022. gadā. Kopsavilkums</t>
  </si>
  <si>
    <t>Koledžu ieņēmumi 2022. gadā. Kopsavilkums.</t>
  </si>
  <si>
    <t>Augstskolu ieņēmumi 2022. gadā</t>
  </si>
  <si>
    <t>Koledžu ieņēmumi 2022. gadā</t>
  </si>
  <si>
    <t>2. Augstākās izglītības izdevumi 2022. gadā</t>
  </si>
  <si>
    <t>Augstākās izglītības izdevumi 2022. gadā</t>
  </si>
  <si>
    <t>Augstskolu izdevumi 2022. gadā. Kopsavilkums</t>
  </si>
  <si>
    <t>Koledžu izdevumi 2022. gadā. Kopsavilkums</t>
  </si>
  <si>
    <t>2.4.</t>
  </si>
  <si>
    <t>2.5.</t>
  </si>
  <si>
    <t>Augstskolu izdevumi 2022. gadā darba samaksai</t>
  </si>
  <si>
    <t>2.6.</t>
  </si>
  <si>
    <t>Koledžu izdevumi 2022. gadā darba samaksai</t>
  </si>
  <si>
    <t>3. Valsts budžeta finansēto studiju vietu skaits augstskolās un koledžās 2022. gadā</t>
  </si>
  <si>
    <t>3.1.</t>
  </si>
  <si>
    <t>Valsts budžeta finansēto studiju vietu skaits augstskolās un koledžās 2022. gadā pilna laika programmās. Kopsavilkums</t>
  </si>
  <si>
    <t>3.2.</t>
  </si>
  <si>
    <t>3.3.</t>
  </si>
  <si>
    <t>Pārskatā nav iekļauta informācija par valsts augstskolu Latvijas Nacionālo aizsardzības akadēmiju, par juridisko vai fizisko personu dibinātajām augstākās izglītības iestādēm Biznesa augstskolu Turība un Rīgas Menedžmenta koledžu.</t>
  </si>
  <si>
    <r>
      <t>2.</t>
    </r>
    <r>
      <rPr>
        <b/>
        <i/>
        <sz val="12"/>
        <rFont val="Calibri"/>
        <family val="2"/>
        <charset val="186"/>
        <scheme val="minor"/>
      </rPr>
      <t xml:space="preserve">2. </t>
    </r>
    <r>
      <rPr>
        <b/>
        <i/>
        <sz val="12"/>
        <color theme="1"/>
        <rFont val="Calibri"/>
        <family val="2"/>
        <charset val="186"/>
        <scheme val="minor"/>
      </rPr>
      <t>Koledžu izdevumi 2022. gadā. Kopsavilkums*</t>
    </r>
  </si>
  <si>
    <t>Augstākā līmeņa studijas (maģistra, profesionālā maģistra programmas un 2. līmeņa programmas)</t>
  </si>
  <si>
    <t>Pamatstudijas (koledžas programmas)</t>
  </si>
  <si>
    <r>
      <t xml:space="preserve">2022. gadā no valsts budžeta līdzekļiem finansēto studiju vietu skaits augstskolās </t>
    </r>
    <r>
      <rPr>
        <b/>
        <i/>
        <sz val="12"/>
        <color rgb="FF7030A0"/>
        <rFont val="Calibri"/>
        <family val="2"/>
        <charset val="186"/>
        <scheme val="minor"/>
      </rPr>
      <t>maģistra studiju programmās</t>
    </r>
  </si>
  <si>
    <r>
      <t xml:space="preserve">2022. gadā no valsts budžeta līdzekļiem finansēto studiju vietu skaits augstskolās </t>
    </r>
    <r>
      <rPr>
        <b/>
        <i/>
        <sz val="12"/>
        <color rgb="FF7030A0"/>
        <rFont val="Calibri"/>
        <family val="2"/>
        <charset val="186"/>
        <scheme val="minor"/>
      </rPr>
      <t>doktora studiju programmās</t>
    </r>
  </si>
  <si>
    <r>
      <t xml:space="preserve">2022. gadā no valsts budžeta līdzekļiem finansēto studiju vietu skaits augstskolās </t>
    </r>
    <r>
      <rPr>
        <b/>
        <i/>
        <sz val="12"/>
        <color rgb="FF7030A0"/>
        <rFont val="Calibri"/>
        <family val="2"/>
        <charset val="186"/>
        <scheme val="minor"/>
      </rPr>
      <t>bakalaura un profesionālajās studiju programmās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</si>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</sst>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000000%"/>
    <numFmt numFmtId="168" formatCode="[$€-426]\ #,##0"/>
    <numFmt numFmtId="169" formatCode="&quot;€&quot;\ #,##0"/>
    <numFmt numFmtId="170" formatCode="_-* #,##0_-;\-* #,##0_-;_-* &quot;-&quot;??_-;_-@_-"/>
    <numFmt numFmtId="171" formatCode="#,##0.0_ ;\-#,##0.0\ "/>
    <numFmt numFmtId="172" formatCode="0.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i/>
      <sz val="9.5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2"/>
      <color rgb="FF553066"/>
      <name val="Calibri"/>
      <family val="2"/>
      <charset val="186"/>
      <scheme val="minor"/>
    </font>
    <font>
      <sz val="9.5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3"/>
      <color rgb="FF553066"/>
      <name val="Calibri"/>
      <family val="2"/>
      <charset val="186"/>
      <scheme val="minor"/>
    </font>
    <font>
      <sz val="11"/>
      <color rgb="FF512373"/>
      <name val="Calibri"/>
      <family val="2"/>
      <charset val="186"/>
      <scheme val="minor"/>
    </font>
    <font>
      <i/>
      <sz val="11"/>
      <color rgb="FF512373"/>
      <name val="Calibri"/>
      <family val="2"/>
      <charset val="186"/>
      <scheme val="minor"/>
    </font>
    <font>
      <b/>
      <sz val="14"/>
      <color rgb="FF553066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512373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charset val="186"/>
      <scheme val="minor"/>
    </font>
    <font>
      <b/>
      <sz val="11"/>
      <color rgb="FF512373"/>
      <name val="Calibri"/>
      <family val="2"/>
      <charset val="186"/>
      <scheme val="minor"/>
    </font>
    <font>
      <b/>
      <sz val="11"/>
      <color theme="8" tint="-0.249977111117893"/>
      <name val="Calibri"/>
      <family val="2"/>
      <charset val="186"/>
      <scheme val="minor"/>
    </font>
    <font>
      <b/>
      <sz val="12"/>
      <color theme="8" tint="-0.249977111117893"/>
      <name val="Calibri"/>
      <family val="2"/>
      <charset val="186"/>
      <scheme val="minor"/>
    </font>
    <font>
      <sz val="11"/>
      <color rgb="FF512373"/>
      <name val="Calibri"/>
      <family val="2"/>
      <scheme val="minor"/>
    </font>
    <font>
      <sz val="11"/>
      <color rgb="FF553066"/>
      <name val="Calibri"/>
      <family val="2"/>
      <charset val="186"/>
      <scheme val="minor"/>
    </font>
    <font>
      <b/>
      <sz val="12"/>
      <color rgb="FF553066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i/>
      <sz val="10"/>
      <name val="Calibri"/>
      <family val="2"/>
      <charset val="186"/>
      <scheme val="minor"/>
    </font>
    <font>
      <i/>
      <sz val="10"/>
      <name val="Calibri"/>
      <family val="2"/>
      <scheme val="minor"/>
    </font>
    <font>
      <b/>
      <i/>
      <sz val="12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name val="Calibri"/>
      <family val="2"/>
      <charset val="186"/>
      <scheme val="minor"/>
    </font>
    <font>
      <b/>
      <i/>
      <sz val="12"/>
      <color rgb="FF7030A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6EAFC"/>
        <bgColor indexed="64"/>
      </patternFill>
    </fill>
    <fill>
      <patternFill patternType="solid">
        <fgColor rgb="FFEFD7FA"/>
        <bgColor indexed="64"/>
      </patternFill>
    </fill>
    <fill>
      <patternFill patternType="solid">
        <fgColor rgb="FF553066"/>
        <bgColor indexed="64"/>
      </patternFill>
    </fill>
    <fill>
      <patternFill patternType="solid">
        <fgColor rgb="FFFFC7CE"/>
      </patternFill>
    </fill>
    <fill>
      <patternFill patternType="solid">
        <fgColor rgb="FFBBA5D3"/>
        <bgColor theme="4"/>
      </patternFill>
    </fill>
    <fill>
      <patternFill patternType="solid">
        <fgColor rgb="FFBBA5D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55306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5306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0" fontId="18" fillId="0" borderId="0"/>
    <xf numFmtId="0" fontId="2" fillId="0" borderId="0"/>
    <xf numFmtId="0" fontId="32" fillId="5" borderId="0" applyNumberFormat="0" applyBorder="0" applyAlignment="0" applyProtection="0"/>
    <xf numFmtId="43" fontId="3" fillId="0" borderId="0" applyFont="0" applyFill="0" applyBorder="0" applyAlignment="0" applyProtection="0"/>
    <xf numFmtId="0" fontId="19" fillId="0" borderId="0"/>
  </cellStyleXfs>
  <cellXfs count="481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wrapText="1"/>
    </xf>
    <xf numFmtId="9" fontId="7" fillId="0" borderId="0" xfId="0" applyNumberFormat="1" applyFont="1" applyAlignment="1">
      <alignment wrapText="1"/>
    </xf>
    <xf numFmtId="0" fontId="6" fillId="0" borderId="0" xfId="0" applyFont="1"/>
    <xf numFmtId="1" fontId="6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3" fontId="6" fillId="0" borderId="0" xfId="0" applyNumberFormat="1" applyFont="1" applyAlignment="1">
      <alignment wrapText="1"/>
    </xf>
    <xf numFmtId="3" fontId="6" fillId="0" borderId="0" xfId="0" applyNumberFormat="1" applyFont="1"/>
    <xf numFmtId="2" fontId="6" fillId="0" borderId="0" xfId="1" applyNumberFormat="1" applyFont="1" applyBorder="1"/>
    <xf numFmtId="9" fontId="6" fillId="0" borderId="0" xfId="0" applyNumberFormat="1" applyFont="1"/>
    <xf numFmtId="2" fontId="6" fillId="0" borderId="0" xfId="1" applyNumberFormat="1" applyFont="1" applyBorder="1" applyAlignment="1">
      <alignment wrapText="1"/>
    </xf>
    <xf numFmtId="10" fontId="6" fillId="0" borderId="0" xfId="1" applyNumberFormat="1" applyFont="1" applyBorder="1" applyAlignment="1">
      <alignment wrapText="1"/>
    </xf>
    <xf numFmtId="9" fontId="6" fillId="0" borderId="0" xfId="0" applyNumberFormat="1" applyFont="1" applyAlignment="1">
      <alignment wrapText="1"/>
    </xf>
    <xf numFmtId="10" fontId="6" fillId="0" borderId="0" xfId="0" applyNumberFormat="1" applyFont="1" applyAlignment="1">
      <alignment wrapText="1"/>
    </xf>
    <xf numFmtId="9" fontId="6" fillId="0" borderId="0" xfId="1" applyFont="1" applyBorder="1"/>
    <xf numFmtId="0" fontId="21" fillId="0" borderId="9" xfId="0" applyFont="1" applyBorder="1"/>
    <xf numFmtId="0" fontId="22" fillId="0" borderId="9" xfId="0" applyFont="1" applyBorder="1"/>
    <xf numFmtId="0" fontId="22" fillId="0" borderId="0" xfId="0" applyFont="1" applyBorder="1"/>
    <xf numFmtId="0" fontId="23" fillId="0" borderId="0" xfId="0" quotePrefix="1" applyFont="1" applyBorder="1" applyAlignment="1">
      <alignment horizontal="left"/>
    </xf>
    <xf numFmtId="0" fontId="21" fillId="0" borderId="0" xfId="0" applyFont="1" applyBorder="1"/>
    <xf numFmtId="167" fontId="0" fillId="0" borderId="0" xfId="1" applyNumberFormat="1" applyFo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right" vertical="top" wrapText="1"/>
    </xf>
    <xf numFmtId="3" fontId="0" fillId="0" borderId="0" xfId="0" applyNumberFormat="1"/>
    <xf numFmtId="0" fontId="0" fillId="0" borderId="0" xfId="0" applyBorder="1"/>
    <xf numFmtId="169" fontId="0" fillId="0" borderId="0" xfId="0" applyNumberFormat="1"/>
    <xf numFmtId="0" fontId="0" fillId="0" borderId="0" xfId="0" applyAlignment="1">
      <alignment wrapText="1"/>
    </xf>
    <xf numFmtId="9" fontId="25" fillId="0" borderId="0" xfId="1" applyFont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29" fillId="0" borderId="0" xfId="0" quotePrefix="1" applyFont="1" applyAlignment="1">
      <alignment horizontal="left"/>
    </xf>
    <xf numFmtId="9" fontId="6" fillId="0" borderId="0" xfId="1" applyFont="1" applyAlignment="1">
      <alignment wrapText="1"/>
    </xf>
    <xf numFmtId="0" fontId="0" fillId="0" borderId="0" xfId="0" applyAlignment="1">
      <alignment wrapText="1"/>
    </xf>
    <xf numFmtId="3" fontId="9" fillId="0" borderId="0" xfId="0" quotePrefix="1" applyNumberFormat="1" applyFont="1" applyAlignment="1">
      <alignment horizontal="center" vertical="center"/>
    </xf>
    <xf numFmtId="170" fontId="0" fillId="0" borderId="0" xfId="0" applyNumberFormat="1"/>
    <xf numFmtId="0" fontId="20" fillId="0" borderId="9" xfId="0" quotePrefix="1" applyFont="1" applyBorder="1" applyAlignment="1">
      <alignment horizontal="left" vertical="center"/>
    </xf>
    <xf numFmtId="0" fontId="29" fillId="0" borderId="0" xfId="0" applyFont="1"/>
    <xf numFmtId="0" fontId="17" fillId="0" borderId="0" xfId="0" applyFont="1"/>
    <xf numFmtId="0" fontId="36" fillId="0" borderId="0" xfId="0" applyFont="1"/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43" fontId="6" fillId="0" borderId="0" xfId="7" applyFont="1" applyAlignment="1">
      <alignment wrapText="1"/>
    </xf>
    <xf numFmtId="0" fontId="0" fillId="0" borderId="0" xfId="0" applyAlignment="1">
      <alignment wrapText="1"/>
    </xf>
    <xf numFmtId="0" fontId="17" fillId="0" borderId="14" xfId="0" applyFont="1" applyBorder="1" applyAlignment="1">
      <alignment horizontal="center" vertical="center" wrapText="1"/>
    </xf>
    <xf numFmtId="170" fontId="6" fillId="0" borderId="0" xfId="7" applyNumberFormat="1" applyFont="1" applyFill="1" applyBorder="1" applyAlignment="1">
      <alignment horizontal="center" vertical="center"/>
    </xf>
    <xf numFmtId="0" fontId="15" fillId="0" borderId="0" xfId="0" quotePrefix="1" applyFont="1" applyFill="1" applyBorder="1" applyAlignment="1">
      <alignment vertical="center"/>
    </xf>
    <xf numFmtId="0" fontId="30" fillId="0" borderId="14" xfId="0" applyFont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Border="1" applyAlignment="1">
      <alignment horizontal="center" vertical="center" wrapText="1"/>
    </xf>
    <xf numFmtId="0" fontId="38" fillId="0" borderId="14" xfId="0" applyNumberFormat="1" applyFont="1" applyBorder="1" applyAlignment="1">
      <alignment horizontal="center" vertical="center" wrapText="1"/>
    </xf>
    <xf numFmtId="0" fontId="30" fillId="0" borderId="14" xfId="0" applyNumberFormat="1" applyFont="1" applyBorder="1" applyAlignment="1">
      <alignment horizontal="center" vertical="center"/>
    </xf>
    <xf numFmtId="0" fontId="38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/>
    </xf>
    <xf numFmtId="0" fontId="35" fillId="7" borderId="14" xfId="0" applyFont="1" applyFill="1" applyBorder="1" applyAlignment="1">
      <alignment horizontal="center" vertical="center" wrapText="1"/>
    </xf>
    <xf numFmtId="0" fontId="35" fillId="7" borderId="14" xfId="0" applyFont="1" applyFill="1" applyBorder="1" applyAlignment="1">
      <alignment horizontal="center" vertical="center"/>
    </xf>
    <xf numFmtId="0" fontId="35" fillId="7" borderId="14" xfId="0" quotePrefix="1" applyFont="1" applyFill="1" applyBorder="1" applyAlignment="1">
      <alignment horizontal="center" vertical="center" wrapText="1"/>
    </xf>
    <xf numFmtId="0" fontId="35" fillId="7" borderId="14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/>
    </xf>
    <xf numFmtId="0" fontId="30" fillId="0" borderId="14" xfId="0" applyFont="1" applyFill="1" applyBorder="1" applyAlignment="1">
      <alignment horizontal="center" vertical="center"/>
    </xf>
    <xf numFmtId="1" fontId="8" fillId="0" borderId="14" xfId="8" applyNumberFormat="1" applyFont="1" applyFill="1" applyBorder="1" applyAlignment="1">
      <alignment horizontal="center" vertical="center"/>
    </xf>
    <xf numFmtId="3" fontId="17" fillId="0" borderId="14" xfId="0" applyNumberFormat="1" applyFont="1" applyFill="1" applyBorder="1" applyAlignment="1">
      <alignment horizontal="center" vertical="center"/>
    </xf>
    <xf numFmtId="1" fontId="6" fillId="0" borderId="14" xfId="8" applyNumberFormat="1" applyFont="1" applyFill="1" applyBorder="1" applyAlignment="1">
      <alignment horizontal="center" vertical="center"/>
    </xf>
    <xf numFmtId="0" fontId="6" fillId="0" borderId="14" xfId="8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3" fontId="6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170" fontId="0" fillId="0" borderId="0" xfId="7" applyNumberFormat="1" applyFont="1" applyFill="1" applyBorder="1" applyAlignment="1">
      <alignment horizontal="center" vertical="center"/>
    </xf>
    <xf numFmtId="170" fontId="7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top" wrapText="1"/>
    </xf>
    <xf numFmtId="170" fontId="6" fillId="0" borderId="0" xfId="7" applyNumberFormat="1" applyFont="1" applyFill="1" applyBorder="1" applyAlignment="1">
      <alignment wrapText="1"/>
    </xf>
    <xf numFmtId="10" fontId="6" fillId="0" borderId="0" xfId="1" applyNumberFormat="1" applyFont="1" applyFill="1" applyBorder="1" applyAlignment="1">
      <alignment wrapText="1"/>
    </xf>
    <xf numFmtId="2" fontId="6" fillId="0" borderId="0" xfId="1" applyNumberFormat="1" applyFont="1" applyFill="1" applyBorder="1" applyAlignment="1">
      <alignment wrapText="1"/>
    </xf>
    <xf numFmtId="3" fontId="6" fillId="0" borderId="0" xfId="0" applyNumberFormat="1" applyFont="1" applyFill="1" applyBorder="1" applyAlignment="1">
      <alignment horizontal="center" vertical="top"/>
    </xf>
    <xf numFmtId="9" fontId="6" fillId="0" borderId="0" xfId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center"/>
    </xf>
    <xf numFmtId="43" fontId="6" fillId="0" borderId="0" xfId="7" applyFont="1" applyFill="1" applyBorder="1" applyAlignment="1">
      <alignment horizontal="center" vertical="top"/>
    </xf>
    <xf numFmtId="170" fontId="6" fillId="0" borderId="0" xfId="7" applyNumberFormat="1" applyFont="1" applyFill="1" applyBorder="1" applyAlignment="1">
      <alignment horizontal="center" vertical="top"/>
    </xf>
    <xf numFmtId="0" fontId="6" fillId="0" borderId="0" xfId="1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wrapText="1"/>
    </xf>
    <xf numFmtId="10" fontId="6" fillId="0" borderId="0" xfId="0" applyNumberFormat="1" applyFont="1" applyFill="1" applyBorder="1" applyAlignment="1">
      <alignment wrapText="1"/>
    </xf>
    <xf numFmtId="2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/>
    </xf>
    <xf numFmtId="3" fontId="9" fillId="3" borderId="14" xfId="0" applyNumberFormat="1" applyFont="1" applyFill="1" applyBorder="1" applyAlignment="1">
      <alignment horizontal="center" vertical="center"/>
    </xf>
    <xf numFmtId="170" fontId="39" fillId="0" borderId="0" xfId="7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wrapText="1"/>
    </xf>
    <xf numFmtId="170" fontId="6" fillId="0" borderId="0" xfId="0" applyNumberFormat="1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170" fontId="6" fillId="0" borderId="0" xfId="7" applyNumberFormat="1" applyFont="1" applyFill="1" applyBorder="1"/>
    <xf numFmtId="3" fontId="6" fillId="0" borderId="0" xfId="0" applyNumberFormat="1" applyFont="1" applyFill="1" applyBorder="1"/>
    <xf numFmtId="0" fontId="6" fillId="0" borderId="8" xfId="0" applyFont="1" applyFill="1" applyBorder="1" applyAlignment="1">
      <alignment wrapText="1"/>
    </xf>
    <xf numFmtId="0" fontId="9" fillId="0" borderId="11" xfId="0" applyFont="1" applyBorder="1" applyAlignment="1">
      <alignment horizontal="center" wrapText="1"/>
    </xf>
    <xf numFmtId="3" fontId="9" fillId="0" borderId="11" xfId="0" quotePrefix="1" applyNumberFormat="1" applyFont="1" applyBorder="1" applyAlignment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0" fontId="6" fillId="0" borderId="11" xfId="0" applyFont="1" applyBorder="1"/>
    <xf numFmtId="3" fontId="6" fillId="0" borderId="11" xfId="0" applyNumberFormat="1" applyFont="1" applyBorder="1" applyAlignment="1">
      <alignment horizontal="center" vertical="center"/>
    </xf>
    <xf numFmtId="3" fontId="12" fillId="4" borderId="14" xfId="0" applyNumberFormat="1" applyFont="1" applyFill="1" applyBorder="1" applyAlignment="1">
      <alignment horizontal="center" vertical="center"/>
    </xf>
    <xf numFmtId="9" fontId="6" fillId="0" borderId="0" xfId="1" applyFont="1" applyFill="1" applyBorder="1" applyAlignment="1">
      <alignment horizontal="center" vertical="center"/>
    </xf>
    <xf numFmtId="43" fontId="6" fillId="0" borderId="0" xfId="7" applyFont="1" applyFill="1" applyBorder="1"/>
    <xf numFmtId="0" fontId="6" fillId="0" borderId="0" xfId="0" applyFont="1" applyFill="1" applyBorder="1" applyAlignment="1">
      <alignment horizontal="left"/>
    </xf>
    <xf numFmtId="3" fontId="6" fillId="0" borderId="12" xfId="0" applyNumberFormat="1" applyFont="1" applyBorder="1" applyAlignment="1">
      <alignment horizontal="center" vertical="center"/>
    </xf>
    <xf numFmtId="0" fontId="6" fillId="0" borderId="8" xfId="0" applyFont="1" applyFill="1" applyBorder="1"/>
    <xf numFmtId="9" fontId="6" fillId="0" borderId="0" xfId="0" applyNumberFormat="1" applyFont="1" applyFill="1" applyBorder="1"/>
    <xf numFmtId="0" fontId="6" fillId="0" borderId="2" xfId="0" applyFont="1" applyBorder="1"/>
    <xf numFmtId="43" fontId="6" fillId="0" borderId="0" xfId="7" applyFont="1" applyFill="1" applyBorder="1" applyAlignment="1">
      <alignment horizontal="center" vertical="center"/>
    </xf>
    <xf numFmtId="3" fontId="9" fillId="0" borderId="0" xfId="0" quotePrefix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9" fontId="0" fillId="0" borderId="0" xfId="1" applyFont="1" applyFill="1" applyBorder="1" applyAlignment="1">
      <alignment horizontal="center" vertical="center"/>
    </xf>
    <xf numFmtId="166" fontId="15" fillId="0" borderId="0" xfId="1" quotePrefix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wrapText="1"/>
    </xf>
    <xf numFmtId="0" fontId="15" fillId="0" borderId="15" xfId="0" applyFont="1" applyBorder="1"/>
    <xf numFmtId="0" fontId="0" fillId="0" borderId="4" xfId="0" applyBorder="1" applyAlignment="1">
      <alignment wrapText="1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0" fillId="0" borderId="9" xfId="0" applyBorder="1"/>
    <xf numFmtId="0" fontId="23" fillId="0" borderId="9" xfId="0" quotePrefix="1" applyFont="1" applyBorder="1" applyAlignment="1">
      <alignment horizontal="left"/>
    </xf>
    <xf numFmtId="0" fontId="25" fillId="0" borderId="0" xfId="0" applyFont="1" applyBorder="1"/>
    <xf numFmtId="170" fontId="0" fillId="0" borderId="0" xfId="7" applyNumberFormat="1" applyFont="1" applyFill="1" applyBorder="1"/>
    <xf numFmtId="0" fontId="0" fillId="0" borderId="0" xfId="0" applyFill="1"/>
    <xf numFmtId="166" fontId="0" fillId="0" borderId="0" xfId="1" applyNumberFormat="1" applyFont="1" applyFill="1"/>
    <xf numFmtId="0" fontId="24" fillId="0" borderId="0" xfId="0" applyFont="1" applyFill="1" applyAlignment="1"/>
    <xf numFmtId="3" fontId="35" fillId="3" borderId="14" xfId="0" applyNumberFormat="1" applyFont="1" applyFill="1" applyBorder="1" applyAlignment="1">
      <alignment horizontal="center" vertical="center" wrapText="1"/>
    </xf>
    <xf numFmtId="3" fontId="35" fillId="3" borderId="14" xfId="0" applyNumberFormat="1" applyFont="1" applyFill="1" applyBorder="1" applyAlignment="1">
      <alignment horizontal="center" vertical="center"/>
    </xf>
    <xf numFmtId="0" fontId="51" fillId="0" borderId="0" xfId="0" applyFont="1"/>
    <xf numFmtId="0" fontId="35" fillId="7" borderId="14" xfId="0" applyFont="1" applyFill="1" applyBorder="1" applyAlignment="1">
      <alignment horizontal="center" vertical="center"/>
    </xf>
    <xf numFmtId="168" fontId="0" fillId="0" borderId="0" xfId="0" applyNumberFormat="1" applyBorder="1"/>
    <xf numFmtId="166" fontId="0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70" fontId="0" fillId="0" borderId="0" xfId="7" applyNumberFormat="1" applyFont="1" applyFill="1" applyAlignment="1">
      <alignment vertical="center"/>
    </xf>
    <xf numFmtId="170" fontId="0" fillId="0" borderId="0" xfId="7" applyNumberFormat="1" applyFont="1" applyAlignment="1">
      <alignment vertical="center"/>
    </xf>
    <xf numFmtId="166" fontId="0" fillId="0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6" fontId="0" fillId="2" borderId="14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165" fontId="7" fillId="0" borderId="0" xfId="0" applyNumberFormat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3" fontId="7" fillId="0" borderId="0" xfId="1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9" fontId="7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9" fontId="6" fillId="0" borderId="0" xfId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1" fontId="7" fillId="0" borderId="0" xfId="0" applyNumberFormat="1" applyFont="1" applyAlignment="1">
      <alignment vertical="center" wrapText="1"/>
    </xf>
    <xf numFmtId="1" fontId="6" fillId="0" borderId="0" xfId="0" applyNumberFormat="1" applyFont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170" fontId="6" fillId="0" borderId="14" xfId="7" applyNumberFormat="1" applyFont="1" applyFill="1" applyBorder="1" applyAlignment="1">
      <alignment horizontal="center" vertical="center" wrapText="1"/>
    </xf>
    <xf numFmtId="9" fontId="6" fillId="0" borderId="14" xfId="0" applyNumberFormat="1" applyFont="1" applyFill="1" applyBorder="1" applyAlignment="1">
      <alignment horizontal="center" vertical="center" wrapText="1"/>
    </xf>
    <xf numFmtId="170" fontId="8" fillId="3" borderId="14" xfId="7" applyNumberFormat="1" applyFont="1" applyFill="1" applyBorder="1" applyAlignment="1">
      <alignment horizontal="center" vertical="center" wrapText="1"/>
    </xf>
    <xf numFmtId="9" fontId="8" fillId="3" borderId="1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9" fontId="9" fillId="0" borderId="0" xfId="0" applyNumberFormat="1" applyFont="1" applyBorder="1" applyAlignment="1">
      <alignment horizontal="center" vertical="center" wrapText="1"/>
    </xf>
    <xf numFmtId="3" fontId="12" fillId="4" borderId="14" xfId="0" applyNumberFormat="1" applyFont="1" applyFill="1" applyBorder="1" applyAlignment="1">
      <alignment horizontal="center" vertical="center" wrapText="1"/>
    </xf>
    <xf numFmtId="9" fontId="12" fillId="4" borderId="14" xfId="1" applyFont="1" applyFill="1" applyBorder="1" applyAlignment="1">
      <alignment horizontal="center" vertical="center" wrapText="1"/>
    </xf>
    <xf numFmtId="170" fontId="12" fillId="4" borderId="14" xfId="7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170" fontId="6" fillId="0" borderId="14" xfId="7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9" fontId="6" fillId="0" borderId="0" xfId="1" applyFont="1" applyFill="1" applyBorder="1" applyAlignment="1">
      <alignment vertical="center" wrapText="1"/>
    </xf>
    <xf numFmtId="170" fontId="17" fillId="0" borderId="14" xfId="7" applyNumberFormat="1" applyFont="1" applyFill="1" applyBorder="1" applyAlignment="1">
      <alignment vertical="center" wrapText="1"/>
    </xf>
    <xf numFmtId="0" fontId="6" fillId="0" borderId="14" xfId="0" applyFont="1" applyFill="1" applyBorder="1" applyAlignment="1">
      <alignment wrapText="1"/>
    </xf>
    <xf numFmtId="9" fontId="9" fillId="3" borderId="14" xfId="1" applyFont="1" applyFill="1" applyBorder="1" applyAlignment="1">
      <alignment horizontal="center" vertical="center" wrapText="1"/>
    </xf>
    <xf numFmtId="9" fontId="6" fillId="0" borderId="14" xfId="1" applyFont="1" applyFill="1" applyBorder="1" applyAlignment="1">
      <alignment horizontal="center" vertical="center" wrapText="1"/>
    </xf>
    <xf numFmtId="170" fontId="9" fillId="3" borderId="14" xfId="7" applyNumberFormat="1" applyFont="1" applyFill="1" applyBorder="1" applyAlignment="1">
      <alignment horizontal="center" vertical="center" wrapText="1"/>
    </xf>
    <xf numFmtId="166" fontId="9" fillId="3" borderId="14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wrapText="1"/>
    </xf>
    <xf numFmtId="3" fontId="6" fillId="0" borderId="0" xfId="0" applyNumberFormat="1" applyFont="1" applyFill="1" applyAlignment="1">
      <alignment wrapText="1"/>
    </xf>
    <xf numFmtId="9" fontId="6" fillId="0" borderId="0" xfId="1" applyFont="1" applyFill="1" applyAlignment="1">
      <alignment wrapText="1"/>
    </xf>
    <xf numFmtId="0" fontId="6" fillId="0" borderId="0" xfId="0" applyFont="1" applyFill="1" applyAlignment="1">
      <alignment wrapText="1"/>
    </xf>
    <xf numFmtId="3" fontId="17" fillId="0" borderId="14" xfId="0" applyNumberFormat="1" applyFont="1" applyBorder="1" applyAlignment="1">
      <alignment horizontal="center" vertical="center"/>
    </xf>
    <xf numFmtId="170" fontId="17" fillId="0" borderId="14" xfId="7" applyNumberFormat="1" applyFont="1" applyBorder="1" applyAlignment="1">
      <alignment horizontal="center" vertical="center"/>
    </xf>
    <xf numFmtId="170" fontId="17" fillId="0" borderId="14" xfId="7" applyNumberFormat="1" applyFont="1" applyFill="1" applyBorder="1" applyAlignment="1">
      <alignment horizontal="center" vertical="center"/>
    </xf>
    <xf numFmtId="170" fontId="34" fillId="0" borderId="14" xfId="7" applyNumberFormat="1" applyFont="1" applyBorder="1" applyAlignment="1">
      <alignment horizontal="center" vertical="center"/>
    </xf>
    <xf numFmtId="3" fontId="33" fillId="4" borderId="14" xfId="0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0" fillId="7" borderId="14" xfId="0" applyFill="1" applyBorder="1" applyAlignment="1">
      <alignment vertical="center"/>
    </xf>
    <xf numFmtId="0" fontId="34" fillId="0" borderId="1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9" fontId="28" fillId="0" borderId="14" xfId="0" applyNumberFormat="1" applyFont="1" applyFill="1" applyBorder="1" applyAlignment="1">
      <alignment horizontal="right" vertical="center"/>
    </xf>
    <xf numFmtId="0" fontId="0" fillId="0" borderId="0" xfId="0" applyFill="1" applyAlignment="1">
      <alignment wrapText="1"/>
    </xf>
    <xf numFmtId="0" fontId="24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165" fontId="16" fillId="0" borderId="14" xfId="2" applyNumberFormat="1" applyFont="1" applyFill="1" applyBorder="1" applyAlignment="1">
      <alignment horizontal="center" vertical="center"/>
    </xf>
    <xf numFmtId="9" fontId="9" fillId="3" borderId="14" xfId="1" applyNumberFormat="1" applyFont="1" applyFill="1" applyBorder="1" applyAlignment="1">
      <alignment horizontal="center" vertical="center"/>
    </xf>
    <xf numFmtId="9" fontId="9" fillId="3" borderId="14" xfId="1" applyFont="1" applyFill="1" applyBorder="1" applyAlignment="1">
      <alignment horizontal="center" vertical="center"/>
    </xf>
    <xf numFmtId="9" fontId="12" fillId="4" borderId="14" xfId="1" applyFont="1" applyFill="1" applyBorder="1" applyAlignment="1">
      <alignment horizontal="center" vertical="center"/>
    </xf>
    <xf numFmtId="9" fontId="12" fillId="4" borderId="14" xfId="0" applyNumberFormat="1" applyFont="1" applyFill="1" applyBorder="1" applyAlignment="1">
      <alignment horizontal="center" vertical="center"/>
    </xf>
    <xf numFmtId="170" fontId="6" fillId="0" borderId="0" xfId="7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9" fontId="6" fillId="0" borderId="0" xfId="1" applyFont="1" applyAlignment="1">
      <alignment vertical="center"/>
    </xf>
    <xf numFmtId="0" fontId="6" fillId="0" borderId="0" xfId="0" applyFont="1" applyFill="1" applyAlignment="1">
      <alignment vertical="center"/>
    </xf>
    <xf numFmtId="0" fontId="17" fillId="0" borderId="14" xfId="0" applyFont="1" applyFill="1" applyBorder="1" applyAlignment="1">
      <alignment vertical="center" wrapText="1"/>
    </xf>
    <xf numFmtId="0" fontId="55" fillId="0" borderId="14" xfId="0" applyFont="1" applyBorder="1" applyAlignment="1">
      <alignment horizontal="center" vertical="center" wrapText="1"/>
    </xf>
    <xf numFmtId="165" fontId="6" fillId="0" borderId="14" xfId="2" applyNumberFormat="1" applyFont="1" applyFill="1" applyBorder="1" applyAlignment="1">
      <alignment horizontal="center" vertical="center"/>
    </xf>
    <xf numFmtId="9" fontId="6" fillId="0" borderId="14" xfId="1" applyFont="1" applyFill="1" applyBorder="1" applyAlignment="1">
      <alignment horizontal="center" vertical="center"/>
    </xf>
    <xf numFmtId="9" fontId="6" fillId="0" borderId="14" xfId="1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166" fontId="6" fillId="0" borderId="14" xfId="1" applyNumberFormat="1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9" fontId="6" fillId="0" borderId="14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7" fillId="0" borderId="14" xfId="0" applyFont="1" applyFill="1" applyBorder="1" applyAlignment="1">
      <alignment horizontal="center" vertical="center" wrapText="1"/>
    </xf>
    <xf numFmtId="10" fontId="6" fillId="0" borderId="14" xfId="1" applyNumberFormat="1" applyFont="1" applyFill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6" fillId="0" borderId="0" xfId="0" applyNumberFormat="1" applyFont="1" applyFill="1" applyBorder="1" applyAlignment="1">
      <alignment vertical="center"/>
    </xf>
    <xf numFmtId="170" fontId="9" fillId="3" borderId="14" xfId="7" applyNumberFormat="1" applyFont="1" applyFill="1" applyBorder="1" applyAlignment="1">
      <alignment horizontal="center" vertical="center"/>
    </xf>
    <xf numFmtId="9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54" fillId="0" borderId="14" xfId="0" applyFont="1" applyBorder="1" applyAlignment="1">
      <alignment horizontal="center" vertical="center" wrapText="1"/>
    </xf>
    <xf numFmtId="0" fontId="56" fillId="0" borderId="0" xfId="0" quotePrefix="1" applyFont="1" applyAlignment="1">
      <alignment horizontal="left" vertical="center"/>
    </xf>
    <xf numFmtId="0" fontId="28" fillId="0" borderId="0" xfId="0" applyFont="1"/>
    <xf numFmtId="0" fontId="57" fillId="0" borderId="8" xfId="0" applyFont="1" applyFill="1" applyBorder="1" applyAlignment="1">
      <alignment wrapText="1"/>
    </xf>
    <xf numFmtId="0" fontId="57" fillId="0" borderId="0" xfId="0" applyFont="1" applyFill="1" applyBorder="1" applyAlignment="1">
      <alignment wrapText="1"/>
    </xf>
    <xf numFmtId="0" fontId="57" fillId="0" borderId="0" xfId="0" applyFont="1" applyFill="1" applyBorder="1"/>
    <xf numFmtId="0" fontId="57" fillId="0" borderId="0" xfId="0" applyFont="1"/>
    <xf numFmtId="0" fontId="31" fillId="0" borderId="14" xfId="0" applyFont="1" applyBorder="1" applyAlignment="1">
      <alignment horizontal="center" vertical="center" wrapText="1"/>
    </xf>
    <xf numFmtId="0" fontId="31" fillId="0" borderId="14" xfId="0" quotePrefix="1" applyFont="1" applyBorder="1" applyAlignment="1">
      <alignment horizontal="center" vertical="center"/>
    </xf>
    <xf numFmtId="3" fontId="31" fillId="0" borderId="14" xfId="0" applyNumberFormat="1" applyFont="1" applyBorder="1" applyAlignment="1">
      <alignment horizontal="center" vertical="center"/>
    </xf>
    <xf numFmtId="3" fontId="31" fillId="0" borderId="14" xfId="0" applyNumberFormat="1" applyFont="1" applyFill="1" applyBorder="1" applyAlignment="1">
      <alignment horizontal="center" vertical="center"/>
    </xf>
    <xf numFmtId="0" fontId="56" fillId="0" borderId="1" xfId="0" quotePrefix="1" applyFont="1" applyBorder="1" applyAlignment="1">
      <alignment horizontal="left" vertical="center"/>
    </xf>
    <xf numFmtId="3" fontId="17" fillId="0" borderId="14" xfId="0" applyNumberFormat="1" applyFont="1" applyFill="1" applyBorder="1"/>
    <xf numFmtId="0" fontId="57" fillId="0" borderId="0" xfId="0" applyFont="1" applyFill="1" applyBorder="1" applyAlignment="1">
      <alignment horizontal="center" vertical="top" wrapText="1"/>
    </xf>
    <xf numFmtId="0" fontId="57" fillId="0" borderId="0" xfId="0" applyFont="1" applyAlignment="1">
      <alignment wrapText="1"/>
    </xf>
    <xf numFmtId="9" fontId="57" fillId="0" borderId="0" xfId="1" applyFont="1" applyAlignment="1">
      <alignment wrapText="1"/>
    </xf>
    <xf numFmtId="9" fontId="58" fillId="0" borderId="0" xfId="0" applyNumberFormat="1" applyFont="1" applyAlignment="1">
      <alignment wrapText="1"/>
    </xf>
    <xf numFmtId="0" fontId="58" fillId="0" borderId="0" xfId="0" applyFont="1" applyAlignment="1">
      <alignment wrapText="1"/>
    </xf>
    <xf numFmtId="0" fontId="54" fillId="0" borderId="14" xfId="0" quotePrefix="1" applyFont="1" applyBorder="1" applyAlignment="1">
      <alignment horizontal="center" vertical="center" wrapText="1"/>
    </xf>
    <xf numFmtId="166" fontId="59" fillId="2" borderId="14" xfId="0" applyNumberFormat="1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/>
    <xf numFmtId="0" fontId="0" fillId="0" borderId="14" xfId="0" applyFont="1" applyBorder="1" applyAlignment="1">
      <alignment horizontal="right" vertical="center" wrapText="1"/>
    </xf>
    <xf numFmtId="168" fontId="0" fillId="0" borderId="14" xfId="0" applyNumberFormat="1" applyFont="1" applyFill="1" applyBorder="1" applyAlignment="1">
      <alignment vertical="center"/>
    </xf>
    <xf numFmtId="0" fontId="60" fillId="4" borderId="14" xfId="0" applyFont="1" applyFill="1" applyBorder="1" applyAlignment="1">
      <alignment vertical="center"/>
    </xf>
    <xf numFmtId="0" fontId="60" fillId="4" borderId="14" xfId="0" applyFont="1" applyFill="1" applyBorder="1" applyAlignment="1">
      <alignment horizontal="center" vertical="center" wrapText="1"/>
    </xf>
    <xf numFmtId="10" fontId="60" fillId="4" borderId="14" xfId="1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166" fontId="27" fillId="0" borderId="0" xfId="1" applyNumberFormat="1" applyFont="1" applyFill="1"/>
    <xf numFmtId="169" fontId="27" fillId="0" borderId="0" xfId="0" applyNumberFormat="1" applyFont="1" applyFill="1"/>
    <xf numFmtId="0" fontId="27" fillId="0" borderId="0" xfId="0" applyFont="1"/>
    <xf numFmtId="168" fontId="60" fillId="4" borderId="14" xfId="0" applyNumberFormat="1" applyFont="1" applyFill="1" applyBorder="1" applyAlignment="1">
      <alignment horizontal="right" vertical="center"/>
    </xf>
    <xf numFmtId="0" fontId="27" fillId="0" borderId="0" xfId="0" applyFont="1" applyBorder="1"/>
    <xf numFmtId="168" fontId="27" fillId="0" borderId="0" xfId="1" applyNumberFormat="1" applyFont="1" applyBorder="1"/>
    <xf numFmtId="0" fontId="10" fillId="0" borderId="14" xfId="0" applyFont="1" applyBorder="1" applyAlignment="1">
      <alignment horizontal="right" vertical="center" wrapText="1"/>
    </xf>
    <xf numFmtId="169" fontId="10" fillId="0" borderId="14" xfId="0" applyNumberFormat="1" applyFont="1" applyFill="1" applyBorder="1" applyAlignment="1">
      <alignment horizontal="right" vertical="center"/>
    </xf>
    <xf numFmtId="169" fontId="10" fillId="2" borderId="14" xfId="0" applyNumberFormat="1" applyFont="1" applyFill="1" applyBorder="1" applyAlignment="1">
      <alignment horizontal="right" vertical="center"/>
    </xf>
    <xf numFmtId="166" fontId="10" fillId="2" borderId="14" xfId="1" applyNumberFormat="1" applyFont="1" applyFill="1" applyBorder="1" applyAlignment="1">
      <alignment horizontal="right" vertical="center"/>
    </xf>
    <xf numFmtId="169" fontId="0" fillId="0" borderId="0" xfId="0" applyNumberFormat="1" applyFont="1" applyFill="1"/>
    <xf numFmtId="0" fontId="0" fillId="0" borderId="0" xfId="0" applyFont="1" applyFill="1"/>
    <xf numFmtId="169" fontId="0" fillId="0" borderId="14" xfId="0" applyNumberFormat="1" applyFont="1" applyFill="1" applyBorder="1" applyAlignment="1">
      <alignment horizontal="right" vertical="center"/>
    </xf>
    <xf numFmtId="169" fontId="0" fillId="2" borderId="14" xfId="0" applyNumberFormat="1" applyFont="1" applyFill="1" applyBorder="1" applyAlignment="1">
      <alignment horizontal="right" vertical="center"/>
    </xf>
    <xf numFmtId="0" fontId="60" fillId="4" borderId="14" xfId="0" applyFont="1" applyFill="1" applyBorder="1" applyAlignment="1">
      <alignment vertical="center" wrapText="1"/>
    </xf>
    <xf numFmtId="0" fontId="60" fillId="0" borderId="0" xfId="0" applyFont="1" applyFill="1" applyBorder="1" applyAlignment="1">
      <alignment horizontal="center" vertical="center" wrapText="1"/>
    </xf>
    <xf numFmtId="10" fontId="10" fillId="2" borderId="14" xfId="1" applyNumberFormat="1" applyFont="1" applyFill="1" applyBorder="1" applyAlignment="1">
      <alignment horizontal="right" vertical="center"/>
    </xf>
    <xf numFmtId="169" fontId="0" fillId="0" borderId="0" xfId="0" applyNumberFormat="1" applyFont="1" applyFill="1" applyAlignment="1">
      <alignment vertical="center"/>
    </xf>
    <xf numFmtId="17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14" xfId="0" applyNumberFormat="1" applyFont="1" applyBorder="1" applyAlignment="1">
      <alignment horizontal="right" vertical="center"/>
    </xf>
    <xf numFmtId="10" fontId="59" fillId="2" borderId="14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23" fillId="0" borderId="9" xfId="0" quotePrefix="1" applyFont="1" applyBorder="1" applyAlignment="1">
      <alignment horizontal="left" vertical="center"/>
    </xf>
    <xf numFmtId="3" fontId="27" fillId="0" borderId="0" xfId="0" applyNumberFormat="1" applyFont="1" applyBorder="1"/>
    <xf numFmtId="10" fontId="27" fillId="0" borderId="0" xfId="1" applyNumberFormat="1" applyFont="1"/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168" fontId="0" fillId="0" borderId="0" xfId="0" applyNumberFormat="1" applyFont="1" applyAlignment="1">
      <alignment vertical="center"/>
    </xf>
    <xf numFmtId="166" fontId="59" fillId="2" borderId="14" xfId="0" applyNumberFormat="1" applyFont="1" applyFill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0" fontId="60" fillId="0" borderId="13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center"/>
    </xf>
    <xf numFmtId="166" fontId="59" fillId="2" borderId="14" xfId="1" applyNumberFormat="1" applyFont="1" applyFill="1" applyBorder="1" applyAlignment="1">
      <alignment horizontal="right" vertical="center"/>
    </xf>
    <xf numFmtId="168" fontId="0" fillId="0" borderId="0" xfId="0" applyNumberFormat="1" applyFont="1" applyFill="1" applyAlignment="1">
      <alignment vertical="center"/>
    </xf>
    <xf numFmtId="167" fontId="0" fillId="0" borderId="0" xfId="1" applyNumberFormat="1" applyFont="1" applyAlignment="1">
      <alignment vertical="center"/>
    </xf>
    <xf numFmtId="0" fontId="27" fillId="0" borderId="0" xfId="0" applyFont="1" applyFill="1" applyBorder="1"/>
    <xf numFmtId="166" fontId="27" fillId="0" borderId="0" xfId="1" applyNumberFormat="1" applyFont="1" applyFill="1" applyBorder="1"/>
    <xf numFmtId="168" fontId="10" fillId="2" borderId="14" xfId="0" applyNumberFormat="1" applyFont="1" applyFill="1" applyBorder="1" applyAlignment="1">
      <alignment horizontal="right" vertical="center"/>
    </xf>
    <xf numFmtId="166" fontId="62" fillId="2" borderId="14" xfId="0" applyNumberFormat="1" applyFont="1" applyFill="1" applyBorder="1" applyAlignment="1">
      <alignment horizontal="right" vertical="center"/>
    </xf>
    <xf numFmtId="168" fontId="0" fillId="2" borderId="14" xfId="0" applyNumberFormat="1" applyFont="1" applyFill="1" applyBorder="1" applyAlignment="1">
      <alignment horizontal="right" vertical="center"/>
    </xf>
    <xf numFmtId="169" fontId="27" fillId="0" borderId="0" xfId="0" applyNumberFormat="1" applyFont="1" applyFill="1" applyBorder="1"/>
    <xf numFmtId="170" fontId="57" fillId="0" borderId="0" xfId="7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 applyAlignment="1">
      <alignment vertical="center"/>
    </xf>
    <xf numFmtId="169" fontId="0" fillId="0" borderId="0" xfId="0" applyNumberFormat="1" applyFont="1" applyFill="1" applyBorder="1" applyAlignment="1">
      <alignment horizontal="right" vertical="center"/>
    </xf>
    <xf numFmtId="3" fontId="27" fillId="0" borderId="0" xfId="0" applyNumberFormat="1" applyFont="1" applyFill="1" applyBorder="1" applyAlignment="1">
      <alignment vertical="center"/>
    </xf>
    <xf numFmtId="9" fontId="27" fillId="0" borderId="0" xfId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169" fontId="0" fillId="0" borderId="0" xfId="0" applyNumberFormat="1" applyFont="1" applyFill="1" applyBorder="1" applyAlignment="1">
      <alignment vertical="center"/>
    </xf>
    <xf numFmtId="166" fontId="28" fillId="0" borderId="0" xfId="1" applyNumberFormat="1" applyFont="1" applyFill="1" applyBorder="1" applyAlignment="1">
      <alignment horizontal="right" vertical="center"/>
    </xf>
    <xf numFmtId="169" fontId="28" fillId="0" borderId="0" xfId="0" applyNumberFormat="1" applyFont="1" applyFill="1" applyBorder="1" applyAlignment="1">
      <alignment horizontal="right" vertical="center"/>
    </xf>
    <xf numFmtId="0" fontId="57" fillId="0" borderId="0" xfId="0" applyFont="1" applyBorder="1"/>
    <xf numFmtId="9" fontId="57" fillId="0" borderId="8" xfId="0" applyNumberFormat="1" applyFont="1" applyFill="1" applyBorder="1"/>
    <xf numFmtId="0" fontId="35" fillId="3" borderId="14" xfId="0" applyFont="1" applyFill="1" applyBorder="1" applyAlignment="1">
      <alignment horizontal="left" vertical="center" wrapText="1"/>
    </xf>
    <xf numFmtId="3" fontId="31" fillId="3" borderId="14" xfId="0" applyNumberFormat="1" applyFont="1" applyFill="1" applyBorder="1" applyAlignment="1">
      <alignment horizontal="center" vertical="center"/>
    </xf>
    <xf numFmtId="0" fontId="4" fillId="0" borderId="0" xfId="0" applyFont="1"/>
    <xf numFmtId="0" fontId="31" fillId="0" borderId="0" xfId="0" applyFont="1"/>
    <xf numFmtId="3" fontId="27" fillId="0" borderId="0" xfId="0" applyNumberFormat="1" applyFont="1"/>
    <xf numFmtId="0" fontId="17" fillId="0" borderId="14" xfId="0" applyFont="1" applyFill="1" applyBorder="1" applyAlignment="1">
      <alignment horizontal="left" vertical="center" wrapText="1"/>
    </xf>
    <xf numFmtId="0" fontId="17" fillId="0" borderId="0" xfId="0" applyFont="1" applyFill="1"/>
    <xf numFmtId="3" fontId="17" fillId="0" borderId="0" xfId="0" applyNumberFormat="1" applyFont="1" applyFill="1"/>
    <xf numFmtId="0" fontId="6" fillId="0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35" fillId="0" borderId="0" xfId="0" applyFont="1"/>
    <xf numFmtId="3" fontId="17" fillId="0" borderId="14" xfId="0" applyNumberFormat="1" applyFont="1" applyFill="1" applyBorder="1" applyAlignment="1">
      <alignment horizontal="left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4" xfId="0" quotePrefix="1" applyFont="1" applyFill="1" applyBorder="1" applyAlignment="1">
      <alignment horizontal="center" vertical="center" wrapText="1"/>
    </xf>
    <xf numFmtId="3" fontId="17" fillId="0" borderId="14" xfId="0" applyNumberFormat="1" applyFont="1" applyFill="1" applyBorder="1" applyAlignment="1">
      <alignment horizontal="left" vertical="center" wrapText="1"/>
    </xf>
    <xf numFmtId="0" fontId="31" fillId="0" borderId="14" xfId="0" applyFont="1" applyBorder="1" applyAlignment="1">
      <alignment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4" xfId="0" quotePrefix="1" applyFont="1" applyBorder="1" applyAlignment="1">
      <alignment horizontal="center" vertical="center" wrapText="1"/>
    </xf>
    <xf numFmtId="3" fontId="31" fillId="3" borderId="14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textRotation="90"/>
    </xf>
    <xf numFmtId="3" fontId="31" fillId="0" borderId="0" xfId="0" applyNumberFormat="1" applyFont="1"/>
    <xf numFmtId="3" fontId="35" fillId="7" borderId="14" xfId="2" applyNumberFormat="1" applyFont="1" applyFill="1" applyBorder="1" applyAlignment="1">
      <alignment horizontal="center" vertical="center"/>
    </xf>
    <xf numFmtId="3" fontId="35" fillId="7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Fill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3" fontId="35" fillId="3" borderId="14" xfId="2" applyNumberFormat="1" applyFont="1" applyFill="1" applyBorder="1" applyAlignment="1">
      <alignment horizontal="center" vertical="center"/>
    </xf>
    <xf numFmtId="1" fontId="8" fillId="3" borderId="14" xfId="0" applyNumberFormat="1" applyFont="1" applyFill="1" applyBorder="1" applyAlignment="1">
      <alignment horizontal="center" vertical="center" wrapText="1"/>
    </xf>
    <xf numFmtId="1" fontId="31" fillId="3" borderId="14" xfId="0" applyNumberFormat="1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wrapText="1"/>
    </xf>
    <xf numFmtId="0" fontId="9" fillId="7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3" fontId="9" fillId="7" borderId="14" xfId="0" applyNumberFormat="1" applyFont="1" applyFill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3" fontId="4" fillId="7" borderId="14" xfId="0" applyNumberFormat="1" applyFont="1" applyFill="1" applyBorder="1" applyAlignment="1">
      <alignment horizontal="center"/>
    </xf>
    <xf numFmtId="3" fontId="4" fillId="7" borderId="14" xfId="0" applyNumberFormat="1" applyFont="1" applyFill="1" applyBorder="1" applyAlignment="1">
      <alignment horizontal="center" vertical="center"/>
    </xf>
    <xf numFmtId="171" fontId="0" fillId="0" borderId="0" xfId="7" applyNumberFormat="1" applyFont="1" applyFill="1" applyBorder="1" applyAlignment="1">
      <alignment horizontal="center" vertical="center"/>
    </xf>
    <xf numFmtId="172" fontId="6" fillId="0" borderId="0" xfId="0" applyNumberFormat="1" applyFont="1" applyFill="1" applyBorder="1" applyAlignment="1">
      <alignment wrapText="1"/>
    </xf>
    <xf numFmtId="9" fontId="63" fillId="4" borderId="14" xfId="1" applyNumberFormat="1" applyFont="1" applyFill="1" applyBorder="1" applyAlignment="1">
      <alignment horizontal="center" vertical="center" wrapText="1"/>
    </xf>
    <xf numFmtId="9" fontId="12" fillId="4" borderId="14" xfId="1" applyNumberFormat="1" applyFont="1" applyFill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right" vertical="center"/>
    </xf>
    <xf numFmtId="168" fontId="4" fillId="0" borderId="14" xfId="0" applyNumberFormat="1" applyFont="1" applyFill="1" applyBorder="1" applyAlignment="1">
      <alignment vertical="center"/>
    </xf>
    <xf numFmtId="168" fontId="4" fillId="2" borderId="14" xfId="0" applyNumberFormat="1" applyFont="1" applyFill="1" applyBorder="1" applyAlignment="1">
      <alignment horizontal="right" vertical="center"/>
    </xf>
    <xf numFmtId="166" fontId="29" fillId="2" borderId="14" xfId="0" applyNumberFormat="1" applyFont="1" applyFill="1" applyBorder="1" applyAlignment="1">
      <alignment horizontal="right" vertical="center"/>
    </xf>
    <xf numFmtId="170" fontId="6" fillId="0" borderId="0" xfId="0" applyNumberFormat="1" applyFont="1"/>
    <xf numFmtId="0" fontId="23" fillId="0" borderId="0" xfId="0" quotePrefix="1" applyFont="1" applyAlignment="1">
      <alignment horizontal="left"/>
    </xf>
    <xf numFmtId="0" fontId="21" fillId="0" borderId="0" xfId="0" applyFont="1"/>
    <xf numFmtId="0" fontId="22" fillId="0" borderId="0" xfId="0" applyFont="1"/>
    <xf numFmtId="168" fontId="0" fillId="0" borderId="0" xfId="0" applyNumberFormat="1" applyAlignment="1">
      <alignment vertical="center"/>
    </xf>
    <xf numFmtId="0" fontId="0" fillId="0" borderId="14" xfId="0" applyBorder="1" applyAlignment="1">
      <alignment horizontal="right" vertical="center"/>
    </xf>
    <xf numFmtId="168" fontId="0" fillId="0" borderId="14" xfId="0" applyNumberFormat="1" applyBorder="1" applyAlignment="1">
      <alignment vertical="center"/>
    </xf>
    <xf numFmtId="0" fontId="60" fillId="0" borderId="0" xfId="0" applyFont="1" applyAlignment="1">
      <alignment horizontal="center" vertical="center" wrapText="1"/>
    </xf>
    <xf numFmtId="169" fontId="10" fillId="0" borderId="14" xfId="0" applyNumberFormat="1" applyFont="1" applyBorder="1" applyAlignment="1">
      <alignment horizontal="right" vertical="center"/>
    </xf>
    <xf numFmtId="169" fontId="0" fillId="0" borderId="0" xfId="0" applyNumberFormat="1" applyAlignment="1">
      <alignment vertical="center"/>
    </xf>
    <xf numFmtId="0" fontId="0" fillId="0" borderId="14" xfId="0" applyBorder="1" applyAlignment="1">
      <alignment horizontal="right" vertical="center" wrapText="1"/>
    </xf>
    <xf numFmtId="169" fontId="0" fillId="0" borderId="14" xfId="0" applyNumberFormat="1" applyBorder="1" applyAlignment="1">
      <alignment horizontal="right" vertical="center"/>
    </xf>
    <xf numFmtId="169" fontId="28" fillId="0" borderId="14" xfId="0" applyNumberFormat="1" applyFont="1" applyBorder="1" applyAlignment="1">
      <alignment horizontal="right" vertical="center"/>
    </xf>
    <xf numFmtId="0" fontId="61" fillId="0" borderId="0" xfId="0" applyFont="1" applyAlignment="1">
      <alignment horizontal="center"/>
    </xf>
    <xf numFmtId="0" fontId="64" fillId="4" borderId="14" xfId="0" applyFont="1" applyFill="1" applyBorder="1" applyAlignment="1">
      <alignment vertical="center"/>
    </xf>
    <xf numFmtId="168" fontId="64" fillId="4" borderId="14" xfId="0" applyNumberFormat="1" applyFont="1" applyFill="1" applyBorder="1" applyAlignment="1">
      <alignment horizontal="right" vertical="center"/>
    </xf>
    <xf numFmtId="0" fontId="65" fillId="0" borderId="0" xfId="0" applyFont="1"/>
    <xf numFmtId="3" fontId="65" fillId="0" borderId="0" xfId="0" applyNumberFormat="1" applyFont="1"/>
    <xf numFmtId="10" fontId="65" fillId="0" borderId="0" xfId="1" applyNumberFormat="1" applyFont="1"/>
    <xf numFmtId="3" fontId="0" fillId="0" borderId="0" xfId="0" applyNumberFormat="1" applyAlignment="1">
      <alignment vertical="center"/>
    </xf>
    <xf numFmtId="169" fontId="0" fillId="2" borderId="14" xfId="0" applyNumberFormat="1" applyFill="1" applyBorder="1" applyAlignment="1">
      <alignment horizontal="right" vertical="center"/>
    </xf>
    <xf numFmtId="170" fontId="0" fillId="0" borderId="0" xfId="0" applyNumberFormat="1" applyAlignment="1">
      <alignment vertical="center"/>
    </xf>
    <xf numFmtId="0" fontId="0" fillId="0" borderId="2" xfId="0" applyBorder="1" applyAlignment="1">
      <alignment horizontal="right" vertical="center" wrapText="1"/>
    </xf>
    <xf numFmtId="0" fontId="28" fillId="0" borderId="14" xfId="0" applyFont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 wrapText="1"/>
    </xf>
    <xf numFmtId="9" fontId="0" fillId="0" borderId="0" xfId="1" applyFont="1" applyFill="1"/>
    <xf numFmtId="3" fontId="9" fillId="3" borderId="14" xfId="0" applyNumberFormat="1" applyFont="1" applyFill="1" applyBorder="1" applyAlignment="1">
      <alignment horizontal="right" vertical="center"/>
    </xf>
    <xf numFmtId="170" fontId="9" fillId="3" borderId="14" xfId="7" applyNumberFormat="1" applyFont="1" applyFill="1" applyBorder="1" applyAlignment="1">
      <alignment horizontal="right" vertical="center"/>
    </xf>
    <xf numFmtId="3" fontId="9" fillId="3" borderId="14" xfId="0" applyNumberFormat="1" applyFont="1" applyFill="1" applyBorder="1" applyAlignment="1">
      <alignment horizontal="right" vertical="center" wrapText="1"/>
    </xf>
    <xf numFmtId="0" fontId="42" fillId="0" borderId="0" xfId="0" applyFont="1" applyFill="1" applyAlignment="1">
      <alignment vertical="top"/>
    </xf>
    <xf numFmtId="0" fontId="25" fillId="0" borderId="0" xfId="0" applyFont="1" applyBorder="1" applyAlignment="1">
      <alignment wrapText="1"/>
    </xf>
    <xf numFmtId="0" fontId="51" fillId="0" borderId="0" xfId="0" applyFont="1" applyAlignment="1">
      <alignment wrapText="1"/>
    </xf>
    <xf numFmtId="0" fontId="15" fillId="0" borderId="0" xfId="0" applyFont="1" applyBorder="1"/>
    <xf numFmtId="0" fontId="46" fillId="0" borderId="0" xfId="0" applyFont="1" applyBorder="1"/>
    <xf numFmtId="0" fontId="45" fillId="0" borderId="0" xfId="0" applyFont="1" applyBorder="1"/>
    <xf numFmtId="0" fontId="0" fillId="0" borderId="0" xfId="0" applyBorder="1" applyAlignment="1">
      <alignment wrapText="1"/>
    </xf>
    <xf numFmtId="0" fontId="0" fillId="0" borderId="0" xfId="0" quotePrefix="1" applyBorder="1" applyAlignment="1">
      <alignment horizontal="left"/>
    </xf>
    <xf numFmtId="0" fontId="2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6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horizontal="left" vertical="center"/>
    </xf>
    <xf numFmtId="0" fontId="28" fillId="0" borderId="0" xfId="0" applyFont="1" applyAlignment="1">
      <alignment wrapText="1"/>
    </xf>
    <xf numFmtId="0" fontId="17" fillId="0" borderId="14" xfId="0" quotePrefix="1" applyFont="1" applyBorder="1" applyAlignment="1">
      <alignment horizontal="center" vertical="center" wrapText="1"/>
    </xf>
    <xf numFmtId="0" fontId="67" fillId="0" borderId="0" xfId="0" applyFont="1" applyAlignment="1">
      <alignment horizontal="left" vertical="top" wrapText="1"/>
    </xf>
    <xf numFmtId="0" fontId="42" fillId="0" borderId="0" xfId="0" applyFont="1" applyFill="1" applyAlignment="1">
      <alignment horizontal="left" vertical="top" wrapText="1"/>
    </xf>
    <xf numFmtId="0" fontId="61" fillId="0" borderId="0" xfId="0" applyFont="1" applyBorder="1" applyAlignment="1">
      <alignment horizontal="center"/>
    </xf>
    <xf numFmtId="0" fontId="61" fillId="0" borderId="0" xfId="0" quotePrefix="1" applyFont="1" applyBorder="1" applyAlignment="1">
      <alignment horizont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61" fillId="0" borderId="2" xfId="0" quotePrefix="1" applyFont="1" applyBorder="1" applyAlignment="1">
      <alignment horizontal="center"/>
    </xf>
    <xf numFmtId="0" fontId="66" fillId="0" borderId="2" xfId="0" applyFont="1" applyBorder="1" applyAlignment="1">
      <alignment horizontal="center"/>
    </xf>
    <xf numFmtId="0" fontId="10" fillId="0" borderId="14" xfId="0" applyFont="1" applyBorder="1" applyAlignment="1">
      <alignment vertical="center"/>
    </xf>
    <xf numFmtId="0" fontId="24" fillId="0" borderId="0" xfId="0" applyFont="1" applyBorder="1" applyAlignment="1">
      <alignment horizontal="center"/>
    </xf>
    <xf numFmtId="0" fontId="11" fillId="3" borderId="14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left" vertical="center" wrapText="1"/>
    </xf>
    <xf numFmtId="0" fontId="12" fillId="4" borderId="14" xfId="0" quotePrefix="1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50" fillId="2" borderId="14" xfId="0" applyFont="1" applyFill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center" vertical="center" wrapText="1"/>
    </xf>
    <xf numFmtId="0" fontId="50" fillId="2" borderId="14" xfId="0" quotePrefix="1" applyFont="1" applyFill="1" applyBorder="1" applyAlignment="1">
      <alignment horizontal="center" vertical="center"/>
    </xf>
    <xf numFmtId="0" fontId="33" fillId="4" borderId="14" xfId="0" applyFont="1" applyFill="1" applyBorder="1" applyAlignment="1">
      <alignment horizontal="left" vertical="center"/>
    </xf>
    <xf numFmtId="0" fontId="61" fillId="0" borderId="0" xfId="0" quotePrefix="1" applyFont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left" vertical="top" wrapText="1"/>
    </xf>
    <xf numFmtId="0" fontId="17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5" fillId="7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1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left" indent="3"/>
    </xf>
    <xf numFmtId="0" fontId="37" fillId="0" borderId="14" xfId="0" applyFont="1" applyBorder="1" applyAlignment="1">
      <alignment horizontal="center" vertical="center"/>
    </xf>
    <xf numFmtId="0" fontId="15" fillId="2" borderId="14" xfId="0" quotePrefix="1" applyFont="1" applyFill="1" applyBorder="1" applyAlignment="1">
      <alignment horizontal="center" vertical="center"/>
    </xf>
  </cellXfs>
  <cellStyles count="9">
    <cellStyle name="Bad 2" xfId="6" xr:uid="{00000000-0005-0000-0000-000000000000}"/>
    <cellStyle name="Comma" xfId="7" builtinId="3"/>
    <cellStyle name="Comma 2" xfId="2" xr:uid="{00000000-0005-0000-0000-000002000000}"/>
    <cellStyle name="Normal" xfId="0" builtinId="0"/>
    <cellStyle name="Normal 2" xfId="4" xr:uid="{00000000-0005-0000-0000-000004000000}"/>
    <cellStyle name="Normal 2 2" xfId="8" xr:uid="{00000000-0005-0000-0000-000005000000}"/>
    <cellStyle name="Normal 3" xfId="5" xr:uid="{00000000-0005-0000-0000-000006000000}"/>
    <cellStyle name="Parasts 2" xfId="3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5762F3"/>
      <color rgb="FF5D36EE"/>
      <color rgb="FFFA0000"/>
      <color rgb="FF553066"/>
      <color rgb="FFCAABCD"/>
      <color rgb="FFDE7EAE"/>
      <color rgb="FFDFD5EB"/>
      <color rgb="FFFFCCFF"/>
      <color rgb="FFBBA5D3"/>
      <color rgb="FFEFD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74169"/>
  </sheetPr>
  <dimension ref="A1:K27"/>
  <sheetViews>
    <sheetView tabSelected="1" zoomScale="80" zoomScaleNormal="80" workbookViewId="0"/>
  </sheetViews>
  <sheetFormatPr defaultColWidth="8.88671875" defaultRowHeight="14.4" x14ac:dyDescent="0.3"/>
  <cols>
    <col min="1" max="1" width="12.5546875" customWidth="1"/>
    <col min="8" max="8" width="9.109375" customWidth="1"/>
  </cols>
  <sheetData>
    <row r="1" spans="1:10" ht="18.600000000000001" thickBot="1" x14ac:dyDescent="0.4">
      <c r="A1" s="144" t="s">
        <v>148</v>
      </c>
      <c r="B1" s="143" t="s">
        <v>293</v>
      </c>
      <c r="C1" s="143"/>
      <c r="D1" s="143"/>
      <c r="E1" s="143"/>
      <c r="F1" s="143"/>
      <c r="G1" s="143"/>
      <c r="H1" s="143"/>
      <c r="I1" s="143"/>
    </row>
    <row r="2" spans="1:10" x14ac:dyDescent="0.3">
      <c r="A2" s="142"/>
      <c r="I2" s="141"/>
    </row>
    <row r="3" spans="1:10" s="140" customFormat="1" ht="22.2" customHeight="1" x14ac:dyDescent="0.3">
      <c r="A3" s="416" t="s">
        <v>266</v>
      </c>
      <c r="B3" s="417"/>
      <c r="C3" s="417"/>
      <c r="D3" s="417"/>
      <c r="E3" s="417"/>
      <c r="F3" s="417"/>
      <c r="G3" s="417"/>
      <c r="H3" s="417"/>
      <c r="I3" s="418"/>
    </row>
    <row r="4" spans="1:10" s="140" customFormat="1" ht="19.2" customHeight="1" x14ac:dyDescent="0.3">
      <c r="A4" s="423" t="s">
        <v>147</v>
      </c>
      <c r="B4" s="424"/>
      <c r="C4" s="421" t="s">
        <v>267</v>
      </c>
      <c r="D4" s="417"/>
      <c r="E4" s="417"/>
      <c r="F4" s="417"/>
      <c r="G4" s="417"/>
      <c r="H4" s="417"/>
      <c r="I4" s="418"/>
    </row>
    <row r="5" spans="1:10" ht="19.2" customHeight="1" x14ac:dyDescent="0.3">
      <c r="A5" s="425" t="s">
        <v>146</v>
      </c>
      <c r="B5" s="426"/>
      <c r="C5" s="421" t="s">
        <v>268</v>
      </c>
      <c r="D5" s="27"/>
      <c r="E5" s="27"/>
      <c r="F5" s="27"/>
      <c r="G5" s="27"/>
      <c r="H5" s="27"/>
      <c r="I5" s="419"/>
      <c r="J5" s="139"/>
    </row>
    <row r="6" spans="1:10" ht="19.2" customHeight="1" x14ac:dyDescent="0.3">
      <c r="A6" s="425" t="s">
        <v>145</v>
      </c>
      <c r="B6" s="421"/>
      <c r="C6" s="421" t="s">
        <v>269</v>
      </c>
      <c r="D6" s="145"/>
      <c r="E6" s="145"/>
      <c r="F6" s="145"/>
      <c r="G6" s="145"/>
      <c r="H6" s="145"/>
      <c r="I6" s="27"/>
    </row>
    <row r="7" spans="1:10" ht="19.2" customHeight="1" x14ac:dyDescent="0.3">
      <c r="A7" s="425" t="s">
        <v>144</v>
      </c>
      <c r="B7" s="421"/>
      <c r="C7" s="421" t="s">
        <v>270</v>
      </c>
      <c r="D7" s="145"/>
      <c r="E7" s="145"/>
      <c r="F7" s="145"/>
      <c r="G7" s="145"/>
      <c r="H7" s="145"/>
      <c r="I7" s="27"/>
    </row>
    <row r="8" spans="1:10" ht="19.2" customHeight="1" x14ac:dyDescent="0.3">
      <c r="A8" s="425" t="s">
        <v>143</v>
      </c>
      <c r="B8" s="421"/>
      <c r="C8" s="421" t="s">
        <v>271</v>
      </c>
      <c r="D8" s="145"/>
      <c r="E8" s="145"/>
      <c r="F8" s="145"/>
      <c r="G8" s="145"/>
      <c r="H8" s="145"/>
      <c r="I8" s="27"/>
    </row>
    <row r="9" spans="1:10" ht="19.2" customHeight="1" x14ac:dyDescent="0.3">
      <c r="A9" s="427" t="s">
        <v>142</v>
      </c>
      <c r="B9" s="421"/>
      <c r="C9" s="421" t="s">
        <v>149</v>
      </c>
      <c r="D9" s="145"/>
      <c r="E9" s="145"/>
      <c r="F9" s="145"/>
      <c r="G9" s="145"/>
      <c r="H9" s="145"/>
      <c r="I9" s="27"/>
    </row>
    <row r="10" spans="1:10" ht="24.6" customHeight="1" x14ac:dyDescent="0.3">
      <c r="A10" s="420"/>
      <c r="B10" s="145"/>
      <c r="C10" s="145"/>
      <c r="D10" s="145"/>
      <c r="E10" s="145"/>
      <c r="F10" s="145"/>
      <c r="G10" s="145"/>
      <c r="H10" s="145"/>
      <c r="I10" s="27"/>
    </row>
    <row r="11" spans="1:10" ht="22.2" customHeight="1" x14ac:dyDescent="0.3">
      <c r="A11" s="138" t="s">
        <v>272</v>
      </c>
      <c r="B11" s="138"/>
      <c r="C11" s="138"/>
      <c r="D11" s="138"/>
      <c r="E11" s="138"/>
      <c r="F11" s="138"/>
      <c r="G11" s="138"/>
      <c r="H11" s="138"/>
      <c r="I11" s="138"/>
    </row>
    <row r="12" spans="1:10" ht="19.2" customHeight="1" x14ac:dyDescent="0.3">
      <c r="A12" s="422" t="s">
        <v>147</v>
      </c>
      <c r="B12" s="145"/>
      <c r="C12" s="421" t="s">
        <v>273</v>
      </c>
      <c r="D12" s="145"/>
      <c r="E12" s="145"/>
      <c r="F12" s="145"/>
      <c r="G12" s="145"/>
      <c r="H12" s="145"/>
      <c r="I12" s="145"/>
    </row>
    <row r="13" spans="1:10" ht="19.2" customHeight="1" x14ac:dyDescent="0.3">
      <c r="A13" s="422" t="s">
        <v>141</v>
      </c>
      <c r="B13" s="145"/>
      <c r="C13" s="421" t="s">
        <v>274</v>
      </c>
      <c r="D13" s="145"/>
      <c r="E13" s="145"/>
      <c r="F13" s="145"/>
      <c r="G13" s="145"/>
      <c r="H13" s="145"/>
      <c r="I13" s="145"/>
    </row>
    <row r="14" spans="1:10" ht="19.2" customHeight="1" x14ac:dyDescent="0.3">
      <c r="A14" s="422" t="s">
        <v>140</v>
      </c>
      <c r="B14" s="145"/>
      <c r="C14" s="421" t="s">
        <v>275</v>
      </c>
      <c r="D14" s="145"/>
      <c r="E14" s="145"/>
      <c r="F14" s="145"/>
      <c r="G14" s="145"/>
      <c r="H14" s="145"/>
      <c r="I14" s="145"/>
    </row>
    <row r="15" spans="1:10" ht="19.2" customHeight="1" x14ac:dyDescent="0.3">
      <c r="A15" s="422" t="s">
        <v>139</v>
      </c>
      <c r="B15" s="145"/>
      <c r="C15" s="421" t="s">
        <v>150</v>
      </c>
      <c r="D15" s="145"/>
      <c r="E15" s="145"/>
      <c r="F15" s="145"/>
      <c r="G15" s="145"/>
      <c r="H15" s="145"/>
      <c r="I15" s="145"/>
    </row>
    <row r="16" spans="1:10" ht="19.2" customHeight="1" x14ac:dyDescent="0.3">
      <c r="A16" s="422" t="s">
        <v>276</v>
      </c>
      <c r="B16" s="145"/>
      <c r="C16" s="421" t="s">
        <v>151</v>
      </c>
      <c r="D16" s="145"/>
      <c r="E16" s="145"/>
      <c r="F16" s="145"/>
      <c r="G16" s="145"/>
      <c r="H16" s="145"/>
      <c r="I16" s="145"/>
    </row>
    <row r="17" spans="1:11" ht="19.2" customHeight="1" x14ac:dyDescent="0.3">
      <c r="A17" s="422" t="s">
        <v>277</v>
      </c>
      <c r="B17" s="145"/>
      <c r="C17" s="421" t="s">
        <v>278</v>
      </c>
      <c r="D17" s="145"/>
      <c r="E17" s="145"/>
      <c r="F17" s="145"/>
      <c r="G17" s="145"/>
      <c r="H17" s="145"/>
      <c r="I17" s="145"/>
      <c r="J17" s="414"/>
      <c r="K17" s="414"/>
    </row>
    <row r="18" spans="1:11" ht="19.2" customHeight="1" x14ac:dyDescent="0.3">
      <c r="A18" s="422" t="s">
        <v>279</v>
      </c>
      <c r="B18" s="145"/>
      <c r="C18" s="421" t="s">
        <v>280</v>
      </c>
      <c r="D18" s="145"/>
      <c r="E18" s="145"/>
      <c r="F18" s="145"/>
      <c r="G18" s="145"/>
      <c r="H18" s="145"/>
      <c r="I18" s="145"/>
    </row>
    <row r="19" spans="1:11" ht="24.6" customHeight="1" x14ac:dyDescent="0.3">
      <c r="A19" s="145"/>
      <c r="B19" s="145"/>
      <c r="C19" s="145"/>
      <c r="D19" s="145"/>
      <c r="E19" s="145"/>
      <c r="F19" s="145"/>
      <c r="G19" s="145"/>
      <c r="H19" s="145"/>
      <c r="I19" s="145"/>
    </row>
    <row r="20" spans="1:11" ht="22.2" customHeight="1" x14ac:dyDescent="0.3">
      <c r="A20" s="138" t="s">
        <v>281</v>
      </c>
      <c r="B20" s="138"/>
      <c r="C20" s="138"/>
      <c r="D20" s="138"/>
      <c r="E20" s="138"/>
      <c r="F20" s="138"/>
      <c r="G20" s="138"/>
      <c r="H20" s="138"/>
      <c r="I20" s="138"/>
    </row>
    <row r="21" spans="1:11" ht="19.2" customHeight="1" x14ac:dyDescent="0.3">
      <c r="A21" s="422" t="s">
        <v>282</v>
      </c>
      <c r="B21" s="145"/>
      <c r="C21" s="421" t="s">
        <v>283</v>
      </c>
      <c r="D21" s="145"/>
      <c r="E21" s="145"/>
      <c r="F21" s="145"/>
      <c r="G21" s="145"/>
      <c r="H21" s="145"/>
      <c r="I21" s="145"/>
    </row>
    <row r="22" spans="1:11" ht="19.2" customHeight="1" x14ac:dyDescent="0.3">
      <c r="A22" s="422" t="s">
        <v>284</v>
      </c>
      <c r="B22" s="145"/>
      <c r="C22" s="421" t="s">
        <v>152</v>
      </c>
      <c r="D22" s="145"/>
      <c r="E22" s="145"/>
      <c r="F22" s="145"/>
      <c r="G22" s="145"/>
      <c r="H22" s="145"/>
      <c r="I22" s="145"/>
    </row>
    <row r="23" spans="1:11" s="152" customFormat="1" ht="19.2" customHeight="1" x14ac:dyDescent="0.3">
      <c r="A23" s="422" t="s">
        <v>285</v>
      </c>
      <c r="B23" s="145"/>
      <c r="C23" s="421" t="s">
        <v>153</v>
      </c>
      <c r="D23" s="145"/>
      <c r="E23" s="145"/>
      <c r="F23" s="145"/>
      <c r="G23" s="145"/>
      <c r="H23" s="145"/>
      <c r="I23" s="145"/>
      <c r="J23" s="415"/>
      <c r="K23" s="415"/>
    </row>
    <row r="24" spans="1:11" s="152" customFormat="1" ht="24.6" customHeight="1" x14ac:dyDescent="0.3">
      <c r="A24" s="415"/>
      <c r="B24" s="415"/>
      <c r="C24" s="415"/>
      <c r="D24" s="415"/>
      <c r="E24" s="415"/>
      <c r="F24" s="415"/>
      <c r="G24" s="415"/>
      <c r="H24" s="415"/>
      <c r="I24" s="415"/>
      <c r="J24" s="415"/>
      <c r="K24" s="415"/>
    </row>
    <row r="25" spans="1:11" s="152" customFormat="1" ht="17.100000000000001" customHeight="1" x14ac:dyDescent="0.3"/>
    <row r="26" spans="1:11" s="152" customFormat="1" ht="24" customHeight="1" x14ac:dyDescent="0.3">
      <c r="A26" s="430" t="s">
        <v>286</v>
      </c>
      <c r="B26" s="430"/>
      <c r="C26" s="430"/>
      <c r="D26" s="430"/>
      <c r="E26" s="430"/>
      <c r="F26" s="430"/>
      <c r="G26" s="430"/>
      <c r="H26" s="430"/>
      <c r="I26" s="430"/>
      <c r="J26" s="428"/>
      <c r="K26" s="428"/>
    </row>
    <row r="27" spans="1:11" s="152" customFormat="1" ht="24" customHeight="1" x14ac:dyDescent="0.3">
      <c r="A27" s="430"/>
      <c r="B27" s="430"/>
      <c r="C27" s="430"/>
      <c r="D27" s="430"/>
      <c r="E27" s="430"/>
      <c r="F27" s="430"/>
      <c r="G27" s="430"/>
      <c r="H27" s="430"/>
      <c r="I27" s="430"/>
      <c r="J27" s="428"/>
      <c r="K27" s="428"/>
    </row>
  </sheetData>
  <mergeCells count="1">
    <mergeCell ref="A26:I2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BD0F-8050-4164-9103-8DC1BD39E564}">
  <sheetPr>
    <tabColor rgb="FF5762F3"/>
  </sheetPr>
  <dimension ref="A1:K24"/>
  <sheetViews>
    <sheetView zoomScale="80" zoomScaleNormal="80" workbookViewId="0"/>
  </sheetViews>
  <sheetFormatPr defaultColWidth="9.109375" defaultRowHeight="14.4" x14ac:dyDescent="0.3"/>
  <cols>
    <col min="1" max="1" width="68.21875" customWidth="1"/>
    <col min="2" max="4" width="21.5546875" customWidth="1"/>
    <col min="5" max="5" width="15" customWidth="1"/>
    <col min="6" max="6" width="17.6640625" customWidth="1"/>
    <col min="7" max="7" width="18.88671875" customWidth="1"/>
    <col min="8" max="8" width="12" customWidth="1"/>
    <col min="9" max="9" width="10.88671875" customWidth="1"/>
    <col min="10" max="10" width="14" bestFit="1" customWidth="1"/>
    <col min="11" max="11" width="10.44140625" bestFit="1" customWidth="1"/>
  </cols>
  <sheetData>
    <row r="1" spans="1:11" ht="20.399999999999999" customHeight="1" x14ac:dyDescent="0.3">
      <c r="A1" s="212" t="s">
        <v>287</v>
      </c>
      <c r="B1" t="s">
        <v>154</v>
      </c>
      <c r="E1" s="23"/>
    </row>
    <row r="2" spans="1:11" ht="9" customHeight="1" x14ac:dyDescent="0.3">
      <c r="B2" s="24"/>
      <c r="C2" s="25"/>
    </row>
    <row r="3" spans="1:11" s="400" customFormat="1" ht="18" x14ac:dyDescent="0.35">
      <c r="A3" s="398" t="s">
        <v>203</v>
      </c>
      <c r="B3" s="399">
        <f>SUM(B5:B6)</f>
        <v>36117085</v>
      </c>
      <c r="E3" s="401"/>
      <c r="F3" s="402"/>
    </row>
    <row r="4" spans="1:11" s="156" customFormat="1" ht="31.2" x14ac:dyDescent="0.3">
      <c r="A4" s="440" t="s">
        <v>59</v>
      </c>
      <c r="B4" s="440"/>
      <c r="C4" s="273" t="s">
        <v>6</v>
      </c>
      <c r="F4" s="158"/>
    </row>
    <row r="5" spans="1:11" s="156" customFormat="1" ht="19.8" customHeight="1" x14ac:dyDescent="0.3">
      <c r="A5" s="389" t="s">
        <v>60</v>
      </c>
      <c r="B5" s="390">
        <v>29664079</v>
      </c>
      <c r="C5" s="266">
        <f>B5/B3</f>
        <v>0.82133092966943488</v>
      </c>
      <c r="E5" s="403"/>
      <c r="F5" s="160"/>
      <c r="G5" s="388"/>
    </row>
    <row r="6" spans="1:11" s="156" customFormat="1" ht="19.8" customHeight="1" x14ac:dyDescent="0.3">
      <c r="A6" s="389" t="s">
        <v>61</v>
      </c>
      <c r="B6" s="390">
        <v>6453006</v>
      </c>
      <c r="C6" s="266">
        <f>B6/B3</f>
        <v>0.17866907033056517</v>
      </c>
    </row>
    <row r="7" spans="1:11" s="277" customFormat="1" ht="30" customHeight="1" x14ac:dyDescent="0.3">
      <c r="A7" s="457" t="s">
        <v>200</v>
      </c>
      <c r="B7" s="457"/>
      <c r="C7" s="457"/>
      <c r="D7" s="457"/>
      <c r="E7" s="457"/>
    </row>
    <row r="8" spans="1:11" s="277" customFormat="1" ht="46.8" x14ac:dyDescent="0.3">
      <c r="A8" s="271"/>
      <c r="B8" s="272" t="s">
        <v>60</v>
      </c>
      <c r="C8" s="272" t="s">
        <v>238</v>
      </c>
      <c r="D8" s="272" t="s">
        <v>62</v>
      </c>
      <c r="E8" s="273" t="s">
        <v>6</v>
      </c>
      <c r="G8" s="391"/>
    </row>
    <row r="9" spans="1:11" s="156" customFormat="1" ht="19.8" customHeight="1" x14ac:dyDescent="0.3">
      <c r="A9" s="281" t="s">
        <v>201</v>
      </c>
      <c r="B9" s="392">
        <f>SUM(B10:B14)</f>
        <v>29331175</v>
      </c>
      <c r="C9" s="392">
        <f>SUM(C10:C14)</f>
        <v>5014692</v>
      </c>
      <c r="D9" s="283">
        <f t="shared" ref="D9:D14" si="0">SUM(B9:C9)</f>
        <v>34345867</v>
      </c>
      <c r="E9" s="284">
        <f>D9/B3</f>
        <v>0.9509589990443581</v>
      </c>
      <c r="G9" s="157"/>
      <c r="J9" s="158"/>
    </row>
    <row r="10" spans="1:11" s="156" customFormat="1" ht="19.8" customHeight="1" x14ac:dyDescent="0.3">
      <c r="A10" s="394" t="s">
        <v>28</v>
      </c>
      <c r="B10" s="395">
        <v>17693017</v>
      </c>
      <c r="C10" s="395">
        <v>2124487</v>
      </c>
      <c r="D10" s="404">
        <f t="shared" si="0"/>
        <v>19817504</v>
      </c>
      <c r="E10" s="306">
        <f>D10/B3</f>
        <v>0.54870164632610852</v>
      </c>
      <c r="F10" s="156" t="s">
        <v>154</v>
      </c>
      <c r="G10" s="159"/>
      <c r="H10" s="393"/>
      <c r="J10" s="160"/>
      <c r="K10" s="405"/>
    </row>
    <row r="11" spans="1:11" s="156" customFormat="1" ht="19.8" customHeight="1" x14ac:dyDescent="0.3">
      <c r="A11" s="394" t="s">
        <v>29</v>
      </c>
      <c r="B11" s="395">
        <v>4934942</v>
      </c>
      <c r="C11" s="395">
        <v>512388</v>
      </c>
      <c r="D11" s="404">
        <f t="shared" si="0"/>
        <v>5447330</v>
      </c>
      <c r="E11" s="306">
        <f>D11/B3</f>
        <v>0.1508241875001817</v>
      </c>
      <c r="G11" s="157"/>
    </row>
    <row r="12" spans="1:11" s="156" customFormat="1" ht="19.8" customHeight="1" x14ac:dyDescent="0.3">
      <c r="A12" s="394" t="s">
        <v>30</v>
      </c>
      <c r="B12" s="395">
        <v>3989847</v>
      </c>
      <c r="C12" s="396">
        <v>2262071</v>
      </c>
      <c r="D12" s="404">
        <f t="shared" si="0"/>
        <v>6251918</v>
      </c>
      <c r="E12" s="306">
        <f>D12/B3</f>
        <v>0.17310140062521656</v>
      </c>
      <c r="G12" s="159"/>
      <c r="H12" s="393"/>
    </row>
    <row r="13" spans="1:11" s="156" customFormat="1" ht="19.8" customHeight="1" x14ac:dyDescent="0.3">
      <c r="A13" s="394" t="s">
        <v>31</v>
      </c>
      <c r="B13" s="395">
        <v>1689061</v>
      </c>
      <c r="C13" s="395">
        <v>115106</v>
      </c>
      <c r="D13" s="404">
        <f t="shared" si="0"/>
        <v>1804167</v>
      </c>
      <c r="E13" s="306">
        <f>D13/B3</f>
        <v>4.9953283882129468E-2</v>
      </c>
    </row>
    <row r="14" spans="1:11" s="156" customFormat="1" ht="19.8" customHeight="1" x14ac:dyDescent="0.3">
      <c r="A14" s="406" t="s">
        <v>32</v>
      </c>
      <c r="B14" s="396">
        <v>1024308</v>
      </c>
      <c r="C14" s="396">
        <v>640</v>
      </c>
      <c r="D14" s="404">
        <f t="shared" si="0"/>
        <v>1024948</v>
      </c>
      <c r="E14" s="306">
        <f>D14/B3</f>
        <v>2.8378480710721809E-2</v>
      </c>
    </row>
    <row r="15" spans="1:11" s="277" customFormat="1" ht="30" customHeight="1" x14ac:dyDescent="0.3">
      <c r="A15" s="439" t="s">
        <v>202</v>
      </c>
      <c r="B15" s="439"/>
      <c r="C15" s="439"/>
      <c r="D15" s="439"/>
      <c r="E15" s="439"/>
      <c r="F15" s="397"/>
    </row>
    <row r="16" spans="1:11" s="277" customFormat="1" ht="46.8" x14ac:dyDescent="0.3">
      <c r="A16" s="271"/>
      <c r="B16" s="272" t="s">
        <v>60</v>
      </c>
      <c r="C16" s="272" t="s">
        <v>238</v>
      </c>
      <c r="D16" s="272" t="s">
        <v>62</v>
      </c>
      <c r="E16" s="273" t="s">
        <v>6</v>
      </c>
    </row>
    <row r="17" spans="1:8" s="156" customFormat="1" ht="19.8" customHeight="1" x14ac:dyDescent="0.3">
      <c r="A17" s="389" t="s">
        <v>194</v>
      </c>
      <c r="B17" s="390">
        <v>332904</v>
      </c>
      <c r="C17" s="390">
        <v>1438314</v>
      </c>
      <c r="D17" s="404">
        <f>SUM(B17:C17)</f>
        <v>1771218</v>
      </c>
      <c r="E17" s="310">
        <f>D17/B3</f>
        <v>4.9041000955641907E-2</v>
      </c>
      <c r="F17" s="388"/>
      <c r="G17" s="159"/>
      <c r="H17" s="393"/>
    </row>
    <row r="18" spans="1:8" ht="25.5" customHeight="1" x14ac:dyDescent="0.3"/>
    <row r="19" spans="1:8" ht="31.35" customHeight="1" x14ac:dyDescent="0.3">
      <c r="A19" s="431" t="s">
        <v>240</v>
      </c>
      <c r="B19" s="431"/>
      <c r="C19" s="431"/>
      <c r="D19" s="431"/>
    </row>
    <row r="21" spans="1:8" x14ac:dyDescent="0.3">
      <c r="B21" s="48"/>
      <c r="C21" s="48"/>
      <c r="D21" s="48"/>
      <c r="E21" s="48"/>
      <c r="F21" s="48"/>
      <c r="G21" s="48"/>
    </row>
    <row r="22" spans="1:8" x14ac:dyDescent="0.3">
      <c r="B22" s="28"/>
      <c r="C22" s="28"/>
      <c r="D22" s="28"/>
      <c r="E22" s="28"/>
      <c r="F22" s="28"/>
      <c r="G22" s="28"/>
    </row>
    <row r="23" spans="1:8" x14ac:dyDescent="0.3">
      <c r="B23" s="28"/>
      <c r="C23" s="28"/>
      <c r="D23" s="28"/>
      <c r="E23" s="28"/>
      <c r="F23" s="28"/>
      <c r="G23" s="28"/>
    </row>
    <row r="24" spans="1:8" x14ac:dyDescent="0.3">
      <c r="B24" s="28"/>
      <c r="C24" s="28"/>
      <c r="D24" s="28"/>
      <c r="E24" s="28"/>
      <c r="F24" s="28"/>
      <c r="G24" s="28"/>
    </row>
  </sheetData>
  <mergeCells count="4">
    <mergeCell ref="A4:B4"/>
    <mergeCell ref="A7:E7"/>
    <mergeCell ref="A15:E15"/>
    <mergeCell ref="A19:D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762F3"/>
  </sheetPr>
  <dimension ref="A1:V38"/>
  <sheetViews>
    <sheetView zoomScale="80" zoomScaleNormal="80" workbookViewId="0"/>
  </sheetViews>
  <sheetFormatPr defaultColWidth="9.109375" defaultRowHeight="13.8" x14ac:dyDescent="0.3"/>
  <cols>
    <col min="1" max="1" width="5.109375" style="5" customWidth="1"/>
    <col min="2" max="2" width="12.6640625" style="5" customWidth="1"/>
    <col min="3" max="3" width="12" style="5" bestFit="1" customWidth="1"/>
    <col min="4" max="18" width="12.33203125" style="5" customWidth="1"/>
    <col min="19" max="19" width="14.44140625" style="5" bestFit="1" customWidth="1"/>
    <col min="20" max="20" width="11" style="5" bestFit="1" customWidth="1"/>
    <col min="21" max="21" width="9.88671875" style="5" bestFit="1" customWidth="1"/>
    <col min="22" max="16384" width="9.109375" style="5"/>
  </cols>
  <sheetData>
    <row r="1" spans="1:22" ht="20.25" customHeight="1" x14ac:dyDescent="0.3">
      <c r="A1" s="248" t="s">
        <v>248</v>
      </c>
    </row>
    <row r="2" spans="1:22" ht="21" customHeight="1" x14ac:dyDescent="0.3">
      <c r="A2" s="446" t="s">
        <v>0</v>
      </c>
      <c r="B2" s="461" t="s">
        <v>1</v>
      </c>
      <c r="C2" s="458" t="s">
        <v>27</v>
      </c>
      <c r="D2" s="458" t="s">
        <v>28</v>
      </c>
      <c r="E2" s="458"/>
      <c r="F2" s="458"/>
      <c r="G2" s="458"/>
      <c r="H2" s="458"/>
      <c r="I2" s="460" t="s">
        <v>29</v>
      </c>
      <c r="J2" s="459"/>
      <c r="K2" s="460" t="s">
        <v>30</v>
      </c>
      <c r="L2" s="459"/>
      <c r="M2" s="460" t="s">
        <v>31</v>
      </c>
      <c r="N2" s="460"/>
      <c r="O2" s="460" t="s">
        <v>32</v>
      </c>
      <c r="P2" s="459"/>
      <c r="Q2" s="458" t="s">
        <v>33</v>
      </c>
      <c r="R2" s="459"/>
    </row>
    <row r="3" spans="1:22" ht="21" customHeight="1" x14ac:dyDescent="0.3">
      <c r="A3" s="446"/>
      <c r="B3" s="462"/>
      <c r="C3" s="458"/>
      <c r="D3" s="458" t="s">
        <v>7</v>
      </c>
      <c r="E3" s="463"/>
      <c r="F3" s="462" t="s">
        <v>34</v>
      </c>
      <c r="G3" s="462" t="s">
        <v>35</v>
      </c>
      <c r="H3" s="464" t="s">
        <v>160</v>
      </c>
      <c r="I3" s="458"/>
      <c r="J3" s="459"/>
      <c r="K3" s="458"/>
      <c r="L3" s="459"/>
      <c r="M3" s="460"/>
      <c r="N3" s="460"/>
      <c r="O3" s="458"/>
      <c r="P3" s="459"/>
      <c r="Q3" s="458"/>
      <c r="R3" s="459"/>
    </row>
    <row r="4" spans="1:22" ht="43.5" customHeight="1" x14ac:dyDescent="0.3">
      <c r="A4" s="447"/>
      <c r="B4" s="459"/>
      <c r="C4" s="459"/>
      <c r="D4" s="57" t="s">
        <v>5</v>
      </c>
      <c r="E4" s="247" t="s">
        <v>6</v>
      </c>
      <c r="F4" s="459"/>
      <c r="G4" s="459"/>
      <c r="H4" s="465"/>
      <c r="I4" s="57" t="s">
        <v>5</v>
      </c>
      <c r="J4" s="247" t="s">
        <v>6</v>
      </c>
      <c r="K4" s="57" t="s">
        <v>5</v>
      </c>
      <c r="L4" s="247" t="s">
        <v>6</v>
      </c>
      <c r="M4" s="57" t="s">
        <v>5</v>
      </c>
      <c r="N4" s="247" t="s">
        <v>6</v>
      </c>
      <c r="O4" s="57" t="s">
        <v>5</v>
      </c>
      <c r="P4" s="247" t="s">
        <v>6</v>
      </c>
      <c r="Q4" s="57" t="s">
        <v>5</v>
      </c>
      <c r="R4" s="247" t="s">
        <v>6</v>
      </c>
    </row>
    <row r="5" spans="1:22" s="253" customFormat="1" ht="21.6" customHeight="1" x14ac:dyDescent="0.3">
      <c r="A5" s="448" t="s">
        <v>36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250"/>
      <c r="T5" s="251"/>
      <c r="U5" s="252"/>
      <c r="V5" s="252"/>
    </row>
    <row r="6" spans="1:22" s="228" customFormat="1" ht="16.8" customHeight="1" x14ac:dyDescent="0.3">
      <c r="A6" s="185">
        <v>1</v>
      </c>
      <c r="B6" s="186" t="s">
        <v>10</v>
      </c>
      <c r="C6" s="231">
        <v>101175778</v>
      </c>
      <c r="D6" s="231">
        <v>43238730</v>
      </c>
      <c r="E6" s="232">
        <f>D6/C6</f>
        <v>0.42736246614283507</v>
      </c>
      <c r="F6" s="231">
        <v>21583548</v>
      </c>
      <c r="G6" s="231">
        <v>21655182</v>
      </c>
      <c r="H6" s="231">
        <v>6318427</v>
      </c>
      <c r="I6" s="231">
        <v>10588606</v>
      </c>
      <c r="J6" s="232">
        <f>I6/C6</f>
        <v>0.10465554314788664</v>
      </c>
      <c r="K6" s="231">
        <v>26964540</v>
      </c>
      <c r="L6" s="232">
        <f>K6/C6</f>
        <v>0.26651181273842045</v>
      </c>
      <c r="M6" s="231">
        <v>5620308</v>
      </c>
      <c r="N6" s="233">
        <f>M6/C6</f>
        <v>5.5549936072643788E-2</v>
      </c>
      <c r="O6" s="231">
        <v>3591270</v>
      </c>
      <c r="P6" s="233">
        <f>O6/C6</f>
        <v>3.5495353443192698E-2</v>
      </c>
      <c r="Q6" s="231">
        <v>11172324</v>
      </c>
      <c r="R6" s="233">
        <f>Q6/C6</f>
        <v>0.11042488845502132</v>
      </c>
      <c r="S6" s="219"/>
      <c r="T6" s="220"/>
      <c r="U6" s="234"/>
      <c r="V6" s="222"/>
    </row>
    <row r="7" spans="1:22" s="228" customFormat="1" ht="16.8" customHeight="1" x14ac:dyDescent="0.3">
      <c r="A7" s="185">
        <v>2</v>
      </c>
      <c r="B7" s="186" t="s">
        <v>11</v>
      </c>
      <c r="C7" s="231">
        <v>84263720</v>
      </c>
      <c r="D7" s="231">
        <v>35367973</v>
      </c>
      <c r="E7" s="232">
        <f>D7/C7</f>
        <v>0.4197295467135797</v>
      </c>
      <c r="F7" s="231">
        <v>28682647</v>
      </c>
      <c r="G7" s="231">
        <v>6685326</v>
      </c>
      <c r="H7" s="231">
        <v>4464556</v>
      </c>
      <c r="I7" s="231">
        <v>8484631</v>
      </c>
      <c r="J7" s="232">
        <f t="shared" ref="J7:J19" si="0">I7/C7</f>
        <v>0.1006913888919217</v>
      </c>
      <c r="K7" s="231">
        <v>23422509</v>
      </c>
      <c r="L7" s="232">
        <f t="shared" ref="L7:L19" si="1">K7/C7</f>
        <v>0.27796670975361637</v>
      </c>
      <c r="M7" s="231">
        <v>7476030</v>
      </c>
      <c r="N7" s="233">
        <f t="shared" ref="N7:N19" si="2">M7/C7</f>
        <v>8.8721812898837127E-2</v>
      </c>
      <c r="O7" s="231">
        <v>4332921</v>
      </c>
      <c r="P7" s="233">
        <f t="shared" ref="P7:P19" si="3">O7/C7</f>
        <v>5.1420955542907432E-2</v>
      </c>
      <c r="Q7" s="231">
        <v>5179656</v>
      </c>
      <c r="R7" s="233">
        <f t="shared" ref="R7:R19" si="4">Q7/C7</f>
        <v>6.1469586199137657E-2</v>
      </c>
      <c r="S7" s="219"/>
      <c r="T7" s="220"/>
      <c r="U7" s="234"/>
      <c r="V7" s="222"/>
    </row>
    <row r="8" spans="1:22" s="228" customFormat="1" ht="16.8" customHeight="1" x14ac:dyDescent="0.3">
      <c r="A8" s="185">
        <v>3</v>
      </c>
      <c r="B8" s="186" t="s">
        <v>155</v>
      </c>
      <c r="C8" s="231">
        <v>53411833</v>
      </c>
      <c r="D8" s="231">
        <v>13530750</v>
      </c>
      <c r="E8" s="232">
        <f>D8/C8</f>
        <v>0.25332869590901325</v>
      </c>
      <c r="F8" s="231">
        <v>4170944</v>
      </c>
      <c r="G8" s="231">
        <v>9359806</v>
      </c>
      <c r="H8" s="231">
        <v>8167521</v>
      </c>
      <c r="I8" s="231">
        <v>3280181</v>
      </c>
      <c r="J8" s="232">
        <f t="shared" si="0"/>
        <v>6.1413001871701352E-2</v>
      </c>
      <c r="K8" s="231">
        <v>8817910</v>
      </c>
      <c r="L8" s="232">
        <f t="shared" si="1"/>
        <v>0.16509281754101193</v>
      </c>
      <c r="M8" s="231">
        <v>9875607</v>
      </c>
      <c r="N8" s="233">
        <f t="shared" si="2"/>
        <v>0.18489548935719918</v>
      </c>
      <c r="O8" s="231">
        <v>1617038</v>
      </c>
      <c r="P8" s="233">
        <f t="shared" si="3"/>
        <v>3.0274901818104615E-2</v>
      </c>
      <c r="Q8" s="231">
        <v>16290347</v>
      </c>
      <c r="R8" s="233">
        <f t="shared" si="4"/>
        <v>0.30499509350296966</v>
      </c>
      <c r="S8" s="219"/>
      <c r="T8" s="220"/>
      <c r="U8" s="234"/>
      <c r="V8" s="222"/>
    </row>
    <row r="9" spans="1:22" s="228" customFormat="1" ht="16.8" customHeight="1" x14ac:dyDescent="0.3">
      <c r="A9" s="185">
        <v>4</v>
      </c>
      <c r="B9" s="186" t="s">
        <v>12</v>
      </c>
      <c r="C9" s="231">
        <v>12509092</v>
      </c>
      <c r="D9" s="231">
        <v>5620000</v>
      </c>
      <c r="E9" s="232">
        <f>D9/C9</f>
        <v>0.44927321663314973</v>
      </c>
      <c r="F9" s="231">
        <v>3010371</v>
      </c>
      <c r="G9" s="231">
        <v>2609629</v>
      </c>
      <c r="H9" s="231">
        <v>709565</v>
      </c>
      <c r="I9" s="231">
        <v>1278383</v>
      </c>
      <c r="J9" s="232">
        <f t="shared" si="0"/>
        <v>0.10219630649450816</v>
      </c>
      <c r="K9" s="231">
        <v>2359000</v>
      </c>
      <c r="L9" s="232">
        <f t="shared" si="1"/>
        <v>0.18858283239103205</v>
      </c>
      <c r="M9" s="231">
        <v>929392</v>
      </c>
      <c r="N9" s="233">
        <f t="shared" si="2"/>
        <v>7.4297319101977982E-2</v>
      </c>
      <c r="O9" s="231">
        <v>1290155</v>
      </c>
      <c r="P9" s="233">
        <f t="shared" si="3"/>
        <v>0.10313738199383296</v>
      </c>
      <c r="Q9" s="231">
        <v>1032162</v>
      </c>
      <c r="R9" s="233">
        <f t="shared" si="4"/>
        <v>8.2512943385499124E-2</v>
      </c>
      <c r="S9" s="219"/>
      <c r="T9" s="220"/>
      <c r="U9" s="234"/>
      <c r="V9" s="115"/>
    </row>
    <row r="10" spans="1:22" s="228" customFormat="1" ht="16.8" customHeight="1" x14ac:dyDescent="0.3">
      <c r="A10" s="185">
        <v>5</v>
      </c>
      <c r="B10" s="186" t="s">
        <v>13</v>
      </c>
      <c r="C10" s="231">
        <v>95772332</v>
      </c>
      <c r="D10" s="231">
        <v>31250349</v>
      </c>
      <c r="E10" s="232">
        <f t="shared" ref="E10:E19" si="5">D10/C10</f>
        <v>0.32629829876127481</v>
      </c>
      <c r="F10" s="231">
        <v>17605440</v>
      </c>
      <c r="G10" s="231">
        <v>13644909</v>
      </c>
      <c r="H10" s="231">
        <v>5078991</v>
      </c>
      <c r="I10" s="231">
        <v>7813054</v>
      </c>
      <c r="J10" s="232">
        <f t="shared" si="0"/>
        <v>8.1579448227281345E-2</v>
      </c>
      <c r="K10" s="231">
        <v>36106627</v>
      </c>
      <c r="L10" s="232">
        <f t="shared" si="1"/>
        <v>0.37700478046206498</v>
      </c>
      <c r="M10" s="231">
        <v>15747849</v>
      </c>
      <c r="N10" s="233">
        <f t="shared" si="2"/>
        <v>0.16443004645642334</v>
      </c>
      <c r="O10" s="231">
        <v>2220483</v>
      </c>
      <c r="P10" s="233">
        <f t="shared" si="3"/>
        <v>2.3185015480253732E-2</v>
      </c>
      <c r="Q10" s="231">
        <v>2633970</v>
      </c>
      <c r="R10" s="233">
        <f t="shared" si="4"/>
        <v>2.7502410612701797E-2</v>
      </c>
      <c r="S10" s="219"/>
      <c r="T10" s="220"/>
      <c r="U10" s="234"/>
      <c r="V10" s="74"/>
    </row>
    <row r="11" spans="1:22" s="228" customFormat="1" ht="16.8" customHeight="1" x14ac:dyDescent="0.3">
      <c r="A11" s="185">
        <v>6</v>
      </c>
      <c r="B11" s="186" t="s">
        <v>14</v>
      </c>
      <c r="C11" s="231">
        <v>6657361</v>
      </c>
      <c r="D11" s="231">
        <v>3233359</v>
      </c>
      <c r="E11" s="232">
        <f t="shared" si="5"/>
        <v>0.48568178892507108</v>
      </c>
      <c r="F11" s="231">
        <v>1811689</v>
      </c>
      <c r="G11" s="231">
        <v>1421670</v>
      </c>
      <c r="H11" s="231">
        <v>227079</v>
      </c>
      <c r="I11" s="231">
        <v>769032</v>
      </c>
      <c r="J11" s="232">
        <f t="shared" si="0"/>
        <v>0.11551604306871747</v>
      </c>
      <c r="K11" s="231">
        <v>955928</v>
      </c>
      <c r="L11" s="232">
        <f t="shared" si="1"/>
        <v>0.14358962958445545</v>
      </c>
      <c r="M11" s="231">
        <v>138906</v>
      </c>
      <c r="N11" s="233">
        <f t="shared" si="2"/>
        <v>2.0865024444370675E-2</v>
      </c>
      <c r="O11" s="231">
        <v>1008696</v>
      </c>
      <c r="P11" s="233">
        <f t="shared" si="3"/>
        <v>0.15151589345988598</v>
      </c>
      <c r="Q11" s="231">
        <v>551440</v>
      </c>
      <c r="R11" s="233">
        <f t="shared" si="4"/>
        <v>8.2831620517499358E-2</v>
      </c>
      <c r="S11" s="219"/>
      <c r="T11" s="220"/>
      <c r="U11" s="234"/>
      <c r="V11" s="234"/>
    </row>
    <row r="12" spans="1:22" s="228" customFormat="1" ht="16.8" customHeight="1" x14ac:dyDescent="0.3">
      <c r="A12" s="185">
        <v>7</v>
      </c>
      <c r="B12" s="186" t="s">
        <v>15</v>
      </c>
      <c r="C12" s="231">
        <v>5872248</v>
      </c>
      <c r="D12" s="231">
        <v>2765218</v>
      </c>
      <c r="E12" s="232">
        <f t="shared" si="5"/>
        <v>0.47089598395708082</v>
      </c>
      <c r="F12" s="231">
        <v>1252372</v>
      </c>
      <c r="G12" s="231">
        <v>1512846</v>
      </c>
      <c r="H12" s="231">
        <v>208433</v>
      </c>
      <c r="I12" s="231">
        <v>603233</v>
      </c>
      <c r="J12" s="232">
        <f t="shared" si="0"/>
        <v>0.10272607696405192</v>
      </c>
      <c r="K12" s="231">
        <v>896317</v>
      </c>
      <c r="L12" s="232">
        <f t="shared" si="1"/>
        <v>0.15263609438838413</v>
      </c>
      <c r="M12" s="231">
        <v>29371</v>
      </c>
      <c r="N12" s="233">
        <f t="shared" si="2"/>
        <v>5.0016620551448102E-3</v>
      </c>
      <c r="O12" s="231">
        <v>557640</v>
      </c>
      <c r="P12" s="233">
        <f t="shared" si="3"/>
        <v>9.4961929400801878E-2</v>
      </c>
      <c r="Q12" s="231">
        <v>1020469</v>
      </c>
      <c r="R12" s="233">
        <f t="shared" si="4"/>
        <v>0.17377825323453641</v>
      </c>
      <c r="S12" s="219"/>
      <c r="T12" s="220"/>
      <c r="U12" s="234"/>
      <c r="V12" s="222"/>
    </row>
    <row r="13" spans="1:22" s="228" customFormat="1" ht="16.8" customHeight="1" x14ac:dyDescent="0.3">
      <c r="A13" s="185">
        <v>8</v>
      </c>
      <c r="B13" s="229" t="s">
        <v>16</v>
      </c>
      <c r="C13" s="231">
        <v>7840104</v>
      </c>
      <c r="D13" s="231">
        <v>4290463</v>
      </c>
      <c r="E13" s="232">
        <f t="shared" si="5"/>
        <v>0.54724567429207571</v>
      </c>
      <c r="F13" s="231">
        <v>2772428</v>
      </c>
      <c r="G13" s="231">
        <v>1518035</v>
      </c>
      <c r="H13" s="231">
        <v>119105</v>
      </c>
      <c r="I13" s="231">
        <v>1014200</v>
      </c>
      <c r="J13" s="232">
        <f t="shared" si="0"/>
        <v>0.12936052889094329</v>
      </c>
      <c r="K13" s="231">
        <v>1304787</v>
      </c>
      <c r="L13" s="232">
        <f t="shared" si="1"/>
        <v>0.16642470559064013</v>
      </c>
      <c r="M13" s="231">
        <v>309062</v>
      </c>
      <c r="N13" s="233">
        <f t="shared" si="2"/>
        <v>3.9420650542390766E-2</v>
      </c>
      <c r="O13" s="231">
        <v>815585</v>
      </c>
      <c r="P13" s="233">
        <f t="shared" si="3"/>
        <v>0.10402731902535987</v>
      </c>
      <c r="Q13" s="231">
        <v>106007</v>
      </c>
      <c r="R13" s="233">
        <f t="shared" si="4"/>
        <v>1.3521121658590244E-2</v>
      </c>
      <c r="S13" s="219"/>
      <c r="T13" s="220"/>
      <c r="U13" s="234"/>
      <c r="V13" s="222"/>
    </row>
    <row r="14" spans="1:22" s="228" customFormat="1" ht="16.8" customHeight="1" x14ac:dyDescent="0.3">
      <c r="A14" s="185">
        <v>9</v>
      </c>
      <c r="B14" s="186" t="s">
        <v>17</v>
      </c>
      <c r="C14" s="231">
        <v>5941357</v>
      </c>
      <c r="D14" s="231">
        <v>3333054</v>
      </c>
      <c r="E14" s="235">
        <f t="shared" si="5"/>
        <v>0.56099204272693937</v>
      </c>
      <c r="F14" s="231">
        <v>1914344</v>
      </c>
      <c r="G14" s="231">
        <v>1418710</v>
      </c>
      <c r="H14" s="231">
        <v>246966</v>
      </c>
      <c r="I14" s="231">
        <v>764833</v>
      </c>
      <c r="J14" s="235">
        <f t="shared" si="0"/>
        <v>0.1287303557083003</v>
      </c>
      <c r="K14" s="231">
        <v>1021052</v>
      </c>
      <c r="L14" s="235">
        <f t="shared" si="1"/>
        <v>0.17185501561343647</v>
      </c>
      <c r="M14" s="231">
        <v>73120</v>
      </c>
      <c r="N14" s="235">
        <f t="shared" si="2"/>
        <v>1.2306952771900427E-2</v>
      </c>
      <c r="O14" s="231">
        <v>721909</v>
      </c>
      <c r="P14" s="235">
        <f t="shared" si="3"/>
        <v>0.12150574355319838</v>
      </c>
      <c r="Q14" s="231">
        <v>27389</v>
      </c>
      <c r="R14" s="235">
        <f t="shared" si="4"/>
        <v>4.6098896262251202E-3</v>
      </c>
      <c r="S14" s="219"/>
      <c r="T14" s="220"/>
      <c r="U14" s="234"/>
      <c r="V14" s="222"/>
    </row>
    <row r="15" spans="1:22" s="228" customFormat="1" ht="16.8" customHeight="1" x14ac:dyDescent="0.3">
      <c r="A15" s="185">
        <v>10</v>
      </c>
      <c r="B15" s="186" t="s">
        <v>18</v>
      </c>
      <c r="C15" s="231">
        <v>3719965</v>
      </c>
      <c r="D15" s="231">
        <v>2282824</v>
      </c>
      <c r="E15" s="235">
        <f t="shared" si="5"/>
        <v>0.61366813935077347</v>
      </c>
      <c r="F15" s="231">
        <v>1512416</v>
      </c>
      <c r="G15" s="231">
        <v>770408</v>
      </c>
      <c r="H15" s="231">
        <v>118615</v>
      </c>
      <c r="I15" s="231">
        <v>539134</v>
      </c>
      <c r="J15" s="235">
        <f t="shared" si="0"/>
        <v>0.14492985821103155</v>
      </c>
      <c r="K15" s="231">
        <v>597139</v>
      </c>
      <c r="L15" s="235">
        <f t="shared" si="1"/>
        <v>0.16052274685380105</v>
      </c>
      <c r="M15" s="231">
        <v>10161</v>
      </c>
      <c r="N15" s="235">
        <f t="shared" si="2"/>
        <v>2.7314773122865403E-3</v>
      </c>
      <c r="O15" s="231">
        <v>225528</v>
      </c>
      <c r="P15" s="235">
        <f t="shared" si="3"/>
        <v>6.0626376861072619E-2</v>
      </c>
      <c r="Q15" s="231">
        <v>65179</v>
      </c>
      <c r="R15" s="235">
        <f t="shared" si="4"/>
        <v>1.7521401411034782E-2</v>
      </c>
      <c r="S15" s="219" t="s">
        <v>154</v>
      </c>
      <c r="T15" s="220"/>
      <c r="U15" s="234"/>
      <c r="V15" s="222"/>
    </row>
    <row r="16" spans="1:22" s="228" customFormat="1" ht="16.8" customHeight="1" x14ac:dyDescent="0.3">
      <c r="A16" s="185">
        <v>11</v>
      </c>
      <c r="B16" s="186" t="s">
        <v>20</v>
      </c>
      <c r="C16" s="231">
        <v>5211651</v>
      </c>
      <c r="D16" s="231">
        <v>2331669</v>
      </c>
      <c r="E16" s="232">
        <f t="shared" si="5"/>
        <v>0.44739546067071645</v>
      </c>
      <c r="F16" s="231">
        <v>1433638</v>
      </c>
      <c r="G16" s="231">
        <v>898031</v>
      </c>
      <c r="H16" s="231">
        <v>694352</v>
      </c>
      <c r="I16" s="231">
        <v>535576</v>
      </c>
      <c r="J16" s="232">
        <f t="shared" si="0"/>
        <v>0.10276513143339798</v>
      </c>
      <c r="K16" s="231">
        <v>815261</v>
      </c>
      <c r="L16" s="232">
        <f t="shared" si="1"/>
        <v>0.15643046704393676</v>
      </c>
      <c r="M16" s="231">
        <v>383015</v>
      </c>
      <c r="N16" s="233">
        <f t="shared" si="2"/>
        <v>7.3492066141804202E-2</v>
      </c>
      <c r="O16" s="231">
        <v>534040</v>
      </c>
      <c r="P16" s="233">
        <f t="shared" si="3"/>
        <v>0.10247040717039571</v>
      </c>
      <c r="Q16" s="231">
        <v>612090</v>
      </c>
      <c r="R16" s="233">
        <f t="shared" si="4"/>
        <v>0.11744646753974892</v>
      </c>
      <c r="S16" s="219"/>
      <c r="T16" s="220"/>
      <c r="U16" s="234"/>
      <c r="V16" s="222"/>
    </row>
    <row r="17" spans="1:22" s="228" customFormat="1" ht="16.8" customHeight="1" x14ac:dyDescent="0.3">
      <c r="A17" s="185">
        <v>12</v>
      </c>
      <c r="B17" s="186" t="s">
        <v>21</v>
      </c>
      <c r="C17" s="231">
        <v>4878868</v>
      </c>
      <c r="D17" s="231">
        <v>2504510</v>
      </c>
      <c r="E17" s="232">
        <f t="shared" si="5"/>
        <v>0.51333833995918721</v>
      </c>
      <c r="F17" s="231">
        <v>1115614</v>
      </c>
      <c r="G17" s="231">
        <v>1388896</v>
      </c>
      <c r="H17" s="231">
        <v>314896</v>
      </c>
      <c r="I17" s="231">
        <v>537138</v>
      </c>
      <c r="J17" s="232">
        <f t="shared" si="0"/>
        <v>0.11009480067917395</v>
      </c>
      <c r="K17" s="231">
        <v>786900</v>
      </c>
      <c r="L17" s="232">
        <f t="shared" si="1"/>
        <v>0.16128741339179498</v>
      </c>
      <c r="M17" s="231">
        <v>271834</v>
      </c>
      <c r="N17" s="233">
        <f t="shared" si="2"/>
        <v>5.5716612952020836E-2</v>
      </c>
      <c r="O17" s="231">
        <v>306340</v>
      </c>
      <c r="P17" s="233">
        <f t="shared" si="3"/>
        <v>6.278915518927751E-2</v>
      </c>
      <c r="Q17" s="231">
        <v>472146</v>
      </c>
      <c r="R17" s="233">
        <f t="shared" si="4"/>
        <v>9.6773677828545471E-2</v>
      </c>
      <c r="S17" s="219"/>
      <c r="T17" s="220"/>
      <c r="U17" s="234"/>
      <c r="V17" s="222"/>
    </row>
    <row r="18" spans="1:22" s="228" customFormat="1" ht="16.8" customHeight="1" x14ac:dyDescent="0.3">
      <c r="A18" s="185">
        <v>13</v>
      </c>
      <c r="B18" s="186" t="s">
        <v>22</v>
      </c>
      <c r="C18" s="231">
        <v>4878747</v>
      </c>
      <c r="D18" s="231">
        <v>2447022</v>
      </c>
      <c r="E18" s="232">
        <f t="shared" si="5"/>
        <v>0.50156771810466905</v>
      </c>
      <c r="F18" s="231">
        <v>1581564</v>
      </c>
      <c r="G18" s="231">
        <v>865458</v>
      </c>
      <c r="H18" s="231">
        <v>305780</v>
      </c>
      <c r="I18" s="231">
        <v>544851</v>
      </c>
      <c r="J18" s="232">
        <f t="shared" si="0"/>
        <v>0.11167846990221054</v>
      </c>
      <c r="K18" s="231">
        <v>1201404</v>
      </c>
      <c r="L18" s="232">
        <f t="shared" si="1"/>
        <v>0.24625257263801545</v>
      </c>
      <c r="M18" s="231">
        <v>35777</v>
      </c>
      <c r="N18" s="233">
        <f t="shared" si="2"/>
        <v>7.3332353573571244E-3</v>
      </c>
      <c r="O18" s="231">
        <v>354653</v>
      </c>
      <c r="P18" s="233">
        <f t="shared" si="3"/>
        <v>7.2693460021599807E-2</v>
      </c>
      <c r="Q18" s="231">
        <v>295040</v>
      </c>
      <c r="R18" s="233">
        <f t="shared" si="4"/>
        <v>6.0474543976147974E-2</v>
      </c>
      <c r="S18" s="219"/>
      <c r="T18" s="220"/>
      <c r="U18" s="234"/>
      <c r="V18" s="222"/>
    </row>
    <row r="19" spans="1:22" s="228" customFormat="1" ht="16.8" customHeight="1" x14ac:dyDescent="0.3">
      <c r="A19" s="185">
        <v>14</v>
      </c>
      <c r="B19" s="186" t="s">
        <v>23</v>
      </c>
      <c r="C19" s="231">
        <v>3269305</v>
      </c>
      <c r="D19" s="231">
        <v>1465158</v>
      </c>
      <c r="E19" s="235">
        <f t="shared" si="5"/>
        <v>0.44815580069770178</v>
      </c>
      <c r="F19" s="231">
        <v>534932</v>
      </c>
      <c r="G19" s="231">
        <v>930226</v>
      </c>
      <c r="H19" s="231">
        <v>156174</v>
      </c>
      <c r="I19" s="231">
        <v>407437</v>
      </c>
      <c r="J19" s="235">
        <f t="shared" si="0"/>
        <v>0.12462495851564782</v>
      </c>
      <c r="K19" s="231">
        <v>824291</v>
      </c>
      <c r="L19" s="235">
        <f t="shared" si="1"/>
        <v>0.25213034574626719</v>
      </c>
      <c r="M19" s="231">
        <v>10184</v>
      </c>
      <c r="N19" s="235">
        <f t="shared" si="2"/>
        <v>3.1150351527312382E-3</v>
      </c>
      <c r="O19" s="231">
        <v>0</v>
      </c>
      <c r="P19" s="233">
        <f t="shared" si="3"/>
        <v>0</v>
      </c>
      <c r="Q19" s="231">
        <v>562235</v>
      </c>
      <c r="R19" s="235">
        <f t="shared" si="4"/>
        <v>0.17197385988765196</v>
      </c>
      <c r="S19" s="219"/>
      <c r="T19" s="220"/>
      <c r="U19" s="234"/>
      <c r="V19" s="222"/>
    </row>
    <row r="20" spans="1:22" s="221" customFormat="1" ht="29.25" customHeight="1" x14ac:dyDescent="0.3">
      <c r="A20" s="454" t="s">
        <v>24</v>
      </c>
      <c r="B20" s="454"/>
      <c r="C20" s="410">
        <f>SUM(C6:C19)</f>
        <v>395402361</v>
      </c>
      <c r="D20" s="410">
        <f>SUM(D6:D19)</f>
        <v>153661079</v>
      </c>
      <c r="E20" s="215">
        <f t="shared" ref="E20:E21" si="6">D20/C20</f>
        <v>0.38861952824808754</v>
      </c>
      <c r="F20" s="410">
        <f>SUM(F6:F19)</f>
        <v>88981947</v>
      </c>
      <c r="G20" s="410">
        <f>SUM(G6:G19)</f>
        <v>64679132</v>
      </c>
      <c r="H20" s="410">
        <f>SUM(H6:H19)</f>
        <v>27130460</v>
      </c>
      <c r="I20" s="410">
        <f>SUM(I6:I19)</f>
        <v>37160289</v>
      </c>
      <c r="J20" s="216">
        <f>I20/C20</f>
        <v>9.3980948687354959E-2</v>
      </c>
      <c r="K20" s="410">
        <f>SUM(K6:K19)</f>
        <v>106073665</v>
      </c>
      <c r="L20" s="216">
        <f>K20/C20</f>
        <v>0.26826765710688311</v>
      </c>
      <c r="M20" s="410">
        <f>SUM(M6:M19)</f>
        <v>40910616</v>
      </c>
      <c r="N20" s="216">
        <f>M20/C20</f>
        <v>0.10346578583024697</v>
      </c>
      <c r="O20" s="410">
        <f>SUM(O6:O19)</f>
        <v>17576258</v>
      </c>
      <c r="P20" s="216">
        <f>O20/C20</f>
        <v>4.4451575745649126E-2</v>
      </c>
      <c r="Q20" s="410">
        <f>SUM(Q6:Q19)</f>
        <v>40020454</v>
      </c>
      <c r="R20" s="216">
        <f>Q20/C20</f>
        <v>0.10121450438177834</v>
      </c>
      <c r="S20" s="223"/>
      <c r="T20" s="222"/>
      <c r="U20" s="224"/>
      <c r="V20" s="222"/>
    </row>
    <row r="21" spans="1:22" s="221" customFormat="1" ht="55.2" customHeight="1" x14ac:dyDescent="0.3">
      <c r="A21" s="454" t="s">
        <v>249</v>
      </c>
      <c r="B21" s="454"/>
      <c r="C21" s="410">
        <v>25964191</v>
      </c>
      <c r="D21" s="410">
        <v>10578303</v>
      </c>
      <c r="E21" s="216">
        <f t="shared" si="6"/>
        <v>0.40741893325311002</v>
      </c>
      <c r="F21" s="410">
        <v>5970227</v>
      </c>
      <c r="G21" s="410">
        <v>4608076</v>
      </c>
      <c r="H21" s="410">
        <v>1985488</v>
      </c>
      <c r="I21" s="410">
        <v>2533543</v>
      </c>
      <c r="J21" s="216">
        <f>I21/C21</f>
        <v>9.7578353201915671E-2</v>
      </c>
      <c r="K21" s="410">
        <v>8961029</v>
      </c>
      <c r="L21" s="216">
        <f>K21/C21</f>
        <v>0.34513029887971475</v>
      </c>
      <c r="M21" s="410">
        <v>810847</v>
      </c>
      <c r="N21" s="216">
        <f>M21/C21</f>
        <v>3.1229434416038614E-2</v>
      </c>
      <c r="O21" s="410">
        <v>465267</v>
      </c>
      <c r="P21" s="216">
        <f>O21/C21</f>
        <v>1.7919564680447773E-2</v>
      </c>
      <c r="Q21" s="410">
        <v>2615202</v>
      </c>
      <c r="R21" s="216">
        <f>Q21/C21</f>
        <v>0.10072341556877316</v>
      </c>
      <c r="S21" s="225"/>
      <c r="U21" s="226"/>
      <c r="V21" s="227"/>
    </row>
    <row r="22" spans="1:22" ht="14.4" customHeight="1" x14ac:dyDescent="0.3">
      <c r="A22" s="119"/>
      <c r="B22" s="119"/>
      <c r="C22" s="120"/>
      <c r="D22" s="120"/>
      <c r="E22" s="121"/>
      <c r="F22" s="120"/>
      <c r="G22" s="120"/>
      <c r="H22" s="120"/>
      <c r="I22" s="120"/>
      <c r="J22" s="121"/>
      <c r="K22" s="120"/>
      <c r="L22" s="121"/>
      <c r="M22" s="122"/>
      <c r="N22" s="122"/>
      <c r="O22" s="123"/>
      <c r="P22" s="123"/>
      <c r="Q22" s="120"/>
      <c r="R22" s="121"/>
      <c r="S22" s="11"/>
    </row>
    <row r="23" spans="1:22" ht="30.75" customHeight="1" x14ac:dyDescent="0.3">
      <c r="A23" s="444" t="s">
        <v>25</v>
      </c>
      <c r="B23" s="445"/>
      <c r="C23" s="124">
        <f>SUM(C20:C21)</f>
        <v>421366552</v>
      </c>
      <c r="D23" s="124">
        <f>SUM(D20:D21)</f>
        <v>164239382</v>
      </c>
      <c r="E23" s="217">
        <f>D23/C23</f>
        <v>0.38977792902745634</v>
      </c>
      <c r="F23" s="124">
        <f>SUM(F20:F21)</f>
        <v>94952174</v>
      </c>
      <c r="G23" s="124">
        <f>SUM(G20:G21)</f>
        <v>69287208</v>
      </c>
      <c r="H23" s="124">
        <f>SUM(H20:H21)</f>
        <v>29115948</v>
      </c>
      <c r="I23" s="124">
        <f>SUM(I20:I21)</f>
        <v>39693832</v>
      </c>
      <c r="J23" s="217">
        <f>I23/C23</f>
        <v>9.4202617202515881E-2</v>
      </c>
      <c r="K23" s="124">
        <f>SUM(K20:K21)</f>
        <v>115034694</v>
      </c>
      <c r="L23" s="217">
        <f>K23/C23</f>
        <v>0.27300385722120629</v>
      </c>
      <c r="M23" s="124">
        <f>SUM(M20:M22)</f>
        <v>41721463</v>
      </c>
      <c r="N23" s="217">
        <f>M23/C23</f>
        <v>9.9014653161174498E-2</v>
      </c>
      <c r="O23" s="124">
        <f>SUM(O20:O21)</f>
        <v>18041525</v>
      </c>
      <c r="P23" s="217">
        <f>O23/C23</f>
        <v>4.2816699413768373E-2</v>
      </c>
      <c r="Q23" s="124">
        <f>SUM(Q20:Q21)</f>
        <v>42635656</v>
      </c>
      <c r="R23" s="218">
        <f>Q23/C23</f>
        <v>0.1011842439738786</v>
      </c>
      <c r="S23" s="12"/>
      <c r="U23" s="10"/>
    </row>
    <row r="24" spans="1:22" ht="11.25" customHeight="1" x14ac:dyDescent="0.3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22" ht="27.75" customHeight="1" x14ac:dyDescent="0.3">
      <c r="A25" s="431" t="s">
        <v>246</v>
      </c>
      <c r="B25" s="431"/>
      <c r="C25" s="431"/>
      <c r="D25" s="431"/>
      <c r="E25" s="431"/>
      <c r="F25" s="431"/>
      <c r="G25" s="431"/>
      <c r="H25" s="431"/>
      <c r="I25" s="431"/>
      <c r="J25" s="431"/>
      <c r="K25" s="10"/>
      <c r="L25" s="10"/>
      <c r="M25" s="10"/>
      <c r="N25" s="10"/>
      <c r="O25" s="10"/>
      <c r="P25" s="10"/>
      <c r="Q25" s="10"/>
      <c r="R25" s="10"/>
      <c r="S25" s="10"/>
    </row>
    <row r="26" spans="1:22" ht="15.6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86"/>
      <c r="T26" s="86"/>
    </row>
    <row r="27" spans="1:22" x14ac:dyDescent="0.3">
      <c r="A27" s="109"/>
      <c r="B27" s="110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11"/>
      <c r="T27" s="111"/>
    </row>
    <row r="28" spans="1:22" x14ac:dyDescent="0.3">
      <c r="A28" s="109"/>
      <c r="B28" s="110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11"/>
      <c r="T28" s="111"/>
    </row>
    <row r="29" spans="1:22" x14ac:dyDescent="0.3">
      <c r="A29" s="109"/>
      <c r="B29" s="110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11"/>
      <c r="T29" s="111"/>
    </row>
    <row r="30" spans="1:22" x14ac:dyDescent="0.3">
      <c r="A30" s="109"/>
      <c r="B30" s="110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11"/>
      <c r="T30" s="111"/>
    </row>
    <row r="31" spans="1:22" x14ac:dyDescent="0.3">
      <c r="A31" s="109"/>
      <c r="B31" s="110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11"/>
      <c r="T31" s="111"/>
    </row>
    <row r="32" spans="1:22" x14ac:dyDescent="0.3">
      <c r="A32" s="109"/>
      <c r="B32" s="110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11"/>
      <c r="T32" s="111"/>
    </row>
    <row r="33" spans="1:20" x14ac:dyDescent="0.3">
      <c r="A33" s="109"/>
      <c r="B33" s="110"/>
      <c r="C33" s="108"/>
      <c r="D33" s="108"/>
      <c r="E33" s="108"/>
      <c r="F33" s="108"/>
      <c r="G33" s="108"/>
      <c r="H33" s="108"/>
      <c r="I33" s="108"/>
      <c r="J33" s="108" t="s">
        <v>154</v>
      </c>
      <c r="K33" s="108"/>
      <c r="L33" s="108"/>
      <c r="M33" s="108"/>
      <c r="N33" s="108"/>
      <c r="O33" s="108"/>
      <c r="P33" s="108"/>
      <c r="Q33" s="108"/>
      <c r="R33" s="108"/>
      <c r="S33" s="111"/>
      <c r="T33" s="111"/>
    </row>
    <row r="34" spans="1:20" x14ac:dyDescent="0.3">
      <c r="A34" s="109"/>
      <c r="B34" s="110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11"/>
      <c r="T34" s="111"/>
    </row>
    <row r="35" spans="1:20" x14ac:dyDescent="0.3">
      <c r="A35" s="112"/>
      <c r="B35" s="113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11"/>
      <c r="T35" s="111"/>
    </row>
    <row r="36" spans="1:20" x14ac:dyDescent="0.3">
      <c r="A36" s="112"/>
      <c r="B36" s="113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11"/>
      <c r="T36" s="111"/>
    </row>
    <row r="37" spans="1:20" x14ac:dyDescent="0.3">
      <c r="A37" s="112"/>
      <c r="B37" s="113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11"/>
      <c r="T37" s="111"/>
    </row>
    <row r="38" spans="1:20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</row>
  </sheetData>
  <mergeCells count="18">
    <mergeCell ref="I2:J3"/>
    <mergeCell ref="K2:L3"/>
    <mergeCell ref="Q2:R3"/>
    <mergeCell ref="A25:J25"/>
    <mergeCell ref="A20:B20"/>
    <mergeCell ref="A21:B21"/>
    <mergeCell ref="A23:B23"/>
    <mergeCell ref="A5:R5"/>
    <mergeCell ref="M2:N3"/>
    <mergeCell ref="O2:P3"/>
    <mergeCell ref="A2:A4"/>
    <mergeCell ref="B2:B4"/>
    <mergeCell ref="C2:C4"/>
    <mergeCell ref="D3:E3"/>
    <mergeCell ref="F3:F4"/>
    <mergeCell ref="H3:H4"/>
    <mergeCell ref="G3:G4"/>
    <mergeCell ref="D2:H2"/>
  </mergeCells>
  <pageMargins left="0.31496062992125984" right="0.11811023622047245" top="0.74803149606299213" bottom="0.74803149606299213" header="0.31496062992125984" footer="0.31496062992125984"/>
  <pageSetup paperSize="9" firstPageNumber="6" orientation="landscape" useFirstPageNumber="1" r:id="rId1"/>
  <headerFooter>
    <oddHeader>&amp;LAugstākās izglītības finansējums</oddHeader>
    <oddFooter>&amp;C&amp;P</oddFooter>
  </headerFooter>
  <ignoredErrors>
    <ignoredError sqref="E23 J20 E20 L20 N20 P20 J23" formula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762F3"/>
  </sheetPr>
  <dimension ref="A1:V31"/>
  <sheetViews>
    <sheetView zoomScale="80" zoomScaleNormal="80" workbookViewId="0"/>
  </sheetViews>
  <sheetFormatPr defaultColWidth="9.109375" defaultRowHeight="13.8" x14ac:dyDescent="0.3"/>
  <cols>
    <col min="1" max="1" width="4.109375" style="5" customWidth="1"/>
    <col min="2" max="2" width="14.5546875" style="5" customWidth="1"/>
    <col min="3" max="3" width="11.109375" style="5" customWidth="1"/>
    <col min="4" max="18" width="13.33203125" style="5" customWidth="1"/>
    <col min="19" max="16384" width="9.109375" style="5"/>
  </cols>
  <sheetData>
    <row r="1" spans="1:22" ht="18.75" customHeight="1" x14ac:dyDescent="0.3">
      <c r="A1" s="248" t="s">
        <v>256</v>
      </c>
    </row>
    <row r="2" spans="1:22" ht="16.2" customHeight="1" x14ac:dyDescent="0.3">
      <c r="A2" s="446" t="s">
        <v>0</v>
      </c>
      <c r="B2" s="449" t="s">
        <v>38</v>
      </c>
      <c r="C2" s="450" t="s">
        <v>27</v>
      </c>
      <c r="D2" s="458" t="s">
        <v>28</v>
      </c>
      <c r="E2" s="458"/>
      <c r="F2" s="458"/>
      <c r="G2" s="458"/>
      <c r="H2" s="458"/>
      <c r="I2" s="460" t="s">
        <v>29</v>
      </c>
      <c r="J2" s="460"/>
      <c r="K2" s="460" t="s">
        <v>30</v>
      </c>
      <c r="L2" s="459"/>
      <c r="M2" s="460" t="s">
        <v>31</v>
      </c>
      <c r="N2" s="460"/>
      <c r="O2" s="460" t="s">
        <v>32</v>
      </c>
      <c r="P2" s="459"/>
      <c r="Q2" s="458" t="s">
        <v>33</v>
      </c>
      <c r="R2" s="459"/>
    </row>
    <row r="3" spans="1:22" ht="16.2" customHeight="1" x14ac:dyDescent="0.3">
      <c r="A3" s="446"/>
      <c r="B3" s="446"/>
      <c r="C3" s="450"/>
      <c r="D3" s="458" t="s">
        <v>7</v>
      </c>
      <c r="E3" s="463"/>
      <c r="F3" s="462" t="s">
        <v>34</v>
      </c>
      <c r="G3" s="462" t="s">
        <v>35</v>
      </c>
      <c r="H3" s="464" t="s">
        <v>160</v>
      </c>
      <c r="I3" s="460"/>
      <c r="J3" s="460"/>
      <c r="K3" s="458"/>
      <c r="L3" s="459"/>
      <c r="M3" s="460"/>
      <c r="N3" s="460"/>
      <c r="O3" s="458"/>
      <c r="P3" s="459"/>
      <c r="Q3" s="458"/>
      <c r="R3" s="459"/>
    </row>
    <row r="4" spans="1:22" ht="40.5" customHeight="1" x14ac:dyDescent="0.3">
      <c r="A4" s="447"/>
      <c r="B4" s="447"/>
      <c r="C4" s="447"/>
      <c r="D4" s="57" t="s">
        <v>5</v>
      </c>
      <c r="E4" s="247" t="s">
        <v>6</v>
      </c>
      <c r="F4" s="459"/>
      <c r="G4" s="459"/>
      <c r="H4" s="465"/>
      <c r="I4" s="57" t="s">
        <v>5</v>
      </c>
      <c r="J4" s="247" t="s">
        <v>6</v>
      </c>
      <c r="K4" s="57" t="s">
        <v>5</v>
      </c>
      <c r="L4" s="247" t="s">
        <v>6</v>
      </c>
      <c r="M4" s="57" t="s">
        <v>5</v>
      </c>
      <c r="N4" s="247" t="s">
        <v>6</v>
      </c>
      <c r="O4" s="57" t="s">
        <v>5</v>
      </c>
      <c r="P4" s="247" t="s">
        <v>6</v>
      </c>
      <c r="Q4" s="57" t="s">
        <v>5</v>
      </c>
      <c r="R4" s="247" t="s">
        <v>6</v>
      </c>
      <c r="S4" s="114"/>
      <c r="T4" s="114"/>
      <c r="U4" s="114"/>
      <c r="V4" s="114"/>
    </row>
    <row r="5" spans="1:22" ht="21" customHeight="1" x14ac:dyDescent="0.3">
      <c r="A5" s="455" t="s">
        <v>195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86"/>
      <c r="T5" s="86"/>
      <c r="U5" s="114"/>
      <c r="V5" s="114"/>
    </row>
    <row r="6" spans="1:22" s="239" customFormat="1" ht="15" customHeight="1" x14ac:dyDescent="0.3">
      <c r="A6" s="240">
        <v>1</v>
      </c>
      <c r="B6" s="191" t="s">
        <v>138</v>
      </c>
      <c r="C6" s="231">
        <v>3560848</v>
      </c>
      <c r="D6" s="231">
        <v>2172912</v>
      </c>
      <c r="E6" s="233">
        <f>D6/C6</f>
        <v>0.6102231827924135</v>
      </c>
      <c r="F6" s="231">
        <v>1463930</v>
      </c>
      <c r="G6" s="231">
        <v>708982</v>
      </c>
      <c r="H6" s="231">
        <v>91392</v>
      </c>
      <c r="I6" s="231">
        <v>561074</v>
      </c>
      <c r="J6" s="233">
        <f>I6/C6</f>
        <v>0.15756752324165479</v>
      </c>
      <c r="K6" s="231">
        <v>531862</v>
      </c>
      <c r="L6" s="233">
        <f>K6/C6</f>
        <v>0.14936385939529012</v>
      </c>
      <c r="M6" s="231">
        <v>32889</v>
      </c>
      <c r="N6" s="233">
        <f>M6/C6</f>
        <v>9.2362830426909546E-3</v>
      </c>
      <c r="O6" s="231">
        <v>230682</v>
      </c>
      <c r="P6" s="233">
        <f>O6/C6</f>
        <v>6.478288317838897E-2</v>
      </c>
      <c r="Q6" s="231">
        <v>31429</v>
      </c>
      <c r="R6" s="233">
        <f>Q6/C6</f>
        <v>8.8262683495616782E-3</v>
      </c>
      <c r="S6" s="117"/>
      <c r="T6" s="117"/>
      <c r="U6" s="98"/>
      <c r="V6" s="114"/>
    </row>
    <row r="7" spans="1:22" s="239" customFormat="1" ht="15" customHeight="1" x14ac:dyDescent="0.3">
      <c r="A7" s="240">
        <v>2</v>
      </c>
      <c r="B7" s="191" t="s">
        <v>39</v>
      </c>
      <c r="C7" s="231">
        <v>1536114</v>
      </c>
      <c r="D7" s="231">
        <v>817821</v>
      </c>
      <c r="E7" s="235">
        <f t="shared" ref="E7:E14" si="0">D7/C7</f>
        <v>0.53239603310691785</v>
      </c>
      <c r="F7" s="231">
        <v>375154</v>
      </c>
      <c r="G7" s="231">
        <v>442667</v>
      </c>
      <c r="H7" s="231">
        <v>111055</v>
      </c>
      <c r="I7" s="231">
        <v>223658</v>
      </c>
      <c r="J7" s="235">
        <f t="shared" ref="J7:J14" si="1">I7/C7</f>
        <v>0.1455998708429192</v>
      </c>
      <c r="K7" s="231">
        <v>300111</v>
      </c>
      <c r="L7" s="235">
        <f t="shared" ref="L7:L14" si="2">K7/C7</f>
        <v>0.19537026548810829</v>
      </c>
      <c r="M7" s="231">
        <v>7306</v>
      </c>
      <c r="N7" s="235">
        <f t="shared" ref="N7:N14" si="3">M7/C7</f>
        <v>4.7561574206081061E-3</v>
      </c>
      <c r="O7" s="231">
        <v>113153</v>
      </c>
      <c r="P7" s="235">
        <f t="shared" ref="P7:P14" si="4">O7/C7</f>
        <v>7.3661850617857794E-2</v>
      </c>
      <c r="Q7" s="231">
        <v>74065</v>
      </c>
      <c r="R7" s="235">
        <f t="shared" ref="R7:R14" si="5">Q7/C7</f>
        <v>4.8215822523588747E-2</v>
      </c>
      <c r="S7" s="117"/>
      <c r="T7" s="117"/>
      <c r="U7" s="98"/>
      <c r="V7" s="114"/>
    </row>
    <row r="8" spans="1:22" s="239" customFormat="1" ht="15" customHeight="1" x14ac:dyDescent="0.3">
      <c r="A8" s="240">
        <v>3</v>
      </c>
      <c r="B8" s="191" t="s">
        <v>40</v>
      </c>
      <c r="C8" s="231">
        <v>1800489</v>
      </c>
      <c r="D8" s="231">
        <v>1143625</v>
      </c>
      <c r="E8" s="235">
        <f t="shared" si="0"/>
        <v>0.63517466643783993</v>
      </c>
      <c r="F8" s="231">
        <v>849050</v>
      </c>
      <c r="G8" s="231">
        <v>294575</v>
      </c>
      <c r="H8" s="231">
        <v>130387</v>
      </c>
      <c r="I8" s="231">
        <v>288142</v>
      </c>
      <c r="J8" s="233">
        <f t="shared" si="1"/>
        <v>0.16003541260179874</v>
      </c>
      <c r="K8" s="231">
        <v>260409</v>
      </c>
      <c r="L8" s="235">
        <f t="shared" si="2"/>
        <v>0.14463237487149325</v>
      </c>
      <c r="M8" s="231">
        <v>6030</v>
      </c>
      <c r="N8" s="235">
        <f t="shared" si="3"/>
        <v>3.3490901638388239E-3</v>
      </c>
      <c r="O8" s="231">
        <v>102283</v>
      </c>
      <c r="P8" s="235">
        <f t="shared" si="4"/>
        <v>5.6808455925029255E-2</v>
      </c>
      <c r="Q8" s="231">
        <v>0</v>
      </c>
      <c r="R8" s="233">
        <f t="shared" si="5"/>
        <v>0</v>
      </c>
      <c r="S8" s="117"/>
      <c r="T8" s="117"/>
      <c r="U8" s="98"/>
      <c r="V8" s="114"/>
    </row>
    <row r="9" spans="1:22" s="239" customFormat="1" ht="15" customHeight="1" x14ac:dyDescent="0.3">
      <c r="A9" s="240">
        <v>4</v>
      </c>
      <c r="B9" s="191" t="s">
        <v>41</v>
      </c>
      <c r="C9" s="231">
        <v>508370</v>
      </c>
      <c r="D9" s="231">
        <v>189659</v>
      </c>
      <c r="E9" s="233">
        <f t="shared" si="0"/>
        <v>0.37307276196471073</v>
      </c>
      <c r="F9" s="231">
        <v>63659</v>
      </c>
      <c r="G9" s="231">
        <v>126000</v>
      </c>
      <c r="H9" s="231">
        <v>76000</v>
      </c>
      <c r="I9" s="231">
        <v>45637</v>
      </c>
      <c r="J9" s="233">
        <f t="shared" si="1"/>
        <v>8.9771229616224399E-2</v>
      </c>
      <c r="K9" s="231">
        <v>201501</v>
      </c>
      <c r="L9" s="233">
        <f t="shared" si="2"/>
        <v>0.39636681944253199</v>
      </c>
      <c r="M9" s="231">
        <v>48277</v>
      </c>
      <c r="N9" s="233">
        <f t="shared" si="3"/>
        <v>9.4964297657218172E-2</v>
      </c>
      <c r="O9" s="231">
        <v>23296</v>
      </c>
      <c r="P9" s="233">
        <f t="shared" si="4"/>
        <v>4.5824891319314671E-2</v>
      </c>
      <c r="Q9" s="231">
        <v>0</v>
      </c>
      <c r="R9" s="233">
        <f t="shared" si="5"/>
        <v>0</v>
      </c>
      <c r="S9" s="117"/>
      <c r="T9" s="117"/>
      <c r="U9" s="98"/>
      <c r="V9" s="114"/>
    </row>
    <row r="10" spans="1:22" s="239" customFormat="1" ht="15" customHeight="1" x14ac:dyDescent="0.3">
      <c r="A10" s="240">
        <v>5</v>
      </c>
      <c r="B10" s="191" t="s">
        <v>157</v>
      </c>
      <c r="C10" s="231">
        <v>1034132</v>
      </c>
      <c r="D10" s="231">
        <v>516208</v>
      </c>
      <c r="E10" s="233">
        <f t="shared" si="0"/>
        <v>0.49917031868272138</v>
      </c>
      <c r="F10" s="231">
        <v>350085</v>
      </c>
      <c r="G10" s="231">
        <v>166123</v>
      </c>
      <c r="H10" s="231">
        <v>47994</v>
      </c>
      <c r="I10" s="231">
        <v>148492</v>
      </c>
      <c r="J10" s="233">
        <f t="shared" si="1"/>
        <v>0.14359095357265803</v>
      </c>
      <c r="K10" s="231">
        <v>126352</v>
      </c>
      <c r="L10" s="233">
        <f t="shared" si="2"/>
        <v>0.12218169440651677</v>
      </c>
      <c r="M10" s="231">
        <v>220906</v>
      </c>
      <c r="N10" s="233">
        <f t="shared" si="3"/>
        <v>0.21361489635752495</v>
      </c>
      <c r="O10" s="231">
        <v>22174</v>
      </c>
      <c r="P10" s="233">
        <f t="shared" si="4"/>
        <v>2.1442136980578883E-2</v>
      </c>
      <c r="Q10" s="231">
        <v>0</v>
      </c>
      <c r="R10" s="233">
        <f t="shared" si="5"/>
        <v>0</v>
      </c>
      <c r="S10" s="117"/>
      <c r="T10" s="117"/>
      <c r="U10" s="98"/>
      <c r="V10" s="114"/>
    </row>
    <row r="11" spans="1:22" s="239" customFormat="1" ht="15" customHeight="1" x14ac:dyDescent="0.3">
      <c r="A11" s="240">
        <v>6</v>
      </c>
      <c r="B11" s="191" t="s">
        <v>42</v>
      </c>
      <c r="C11" s="231">
        <v>1426408</v>
      </c>
      <c r="D11" s="231">
        <v>877435</v>
      </c>
      <c r="E11" s="233">
        <f t="shared" si="0"/>
        <v>0.61513606205237215</v>
      </c>
      <c r="F11" s="231">
        <v>640004</v>
      </c>
      <c r="G11" s="231">
        <v>237431</v>
      </c>
      <c r="H11" s="231">
        <v>204988</v>
      </c>
      <c r="I11" s="231">
        <v>226727</v>
      </c>
      <c r="J11" s="233">
        <f t="shared" si="1"/>
        <v>0.15894961329437299</v>
      </c>
      <c r="K11" s="231">
        <v>150388</v>
      </c>
      <c r="L11" s="233">
        <f t="shared" si="2"/>
        <v>0.10543126510787937</v>
      </c>
      <c r="M11" s="231">
        <v>29230</v>
      </c>
      <c r="N11" s="233">
        <f t="shared" si="3"/>
        <v>2.0492033134979614E-2</v>
      </c>
      <c r="O11" s="231">
        <v>133979</v>
      </c>
      <c r="P11" s="233">
        <f t="shared" si="4"/>
        <v>9.3927543872440428E-2</v>
      </c>
      <c r="Q11" s="231">
        <v>8649</v>
      </c>
      <c r="R11" s="233">
        <f t="shared" si="5"/>
        <v>6.0634825379554799E-3</v>
      </c>
      <c r="S11" s="117"/>
      <c r="T11" s="117"/>
      <c r="U11" s="98"/>
      <c r="V11" s="114"/>
    </row>
    <row r="12" spans="1:22" s="239" customFormat="1" ht="15" customHeight="1" x14ac:dyDescent="0.3">
      <c r="A12" s="240">
        <v>7</v>
      </c>
      <c r="B12" s="191" t="s">
        <v>156</v>
      </c>
      <c r="C12" s="231">
        <v>417469</v>
      </c>
      <c r="D12" s="231">
        <v>293709</v>
      </c>
      <c r="E12" s="235">
        <f t="shared" si="0"/>
        <v>0.70354685018528318</v>
      </c>
      <c r="F12" s="231">
        <v>51951</v>
      </c>
      <c r="G12" s="231">
        <v>241758</v>
      </c>
      <c r="H12" s="231">
        <v>94904</v>
      </c>
      <c r="I12" s="231">
        <v>72624</v>
      </c>
      <c r="J12" s="235">
        <f t="shared" si="1"/>
        <v>0.17396261758358106</v>
      </c>
      <c r="K12" s="231">
        <v>32682</v>
      </c>
      <c r="L12" s="235">
        <f t="shared" si="2"/>
        <v>7.8286052377541812E-2</v>
      </c>
      <c r="M12" s="231">
        <v>254</v>
      </c>
      <c r="N12" s="235">
        <f>M12/C12</f>
        <v>6.0842841025321643E-4</v>
      </c>
      <c r="O12" s="231">
        <v>0</v>
      </c>
      <c r="P12" s="233">
        <f t="shared" si="4"/>
        <v>0</v>
      </c>
      <c r="Q12" s="231">
        <v>18200</v>
      </c>
      <c r="R12" s="235">
        <f t="shared" si="5"/>
        <v>4.3596051443340701E-2</v>
      </c>
      <c r="S12" s="117"/>
      <c r="T12" s="117"/>
      <c r="U12" s="98"/>
      <c r="V12" s="114"/>
    </row>
    <row r="13" spans="1:22" s="239" customFormat="1" ht="15" customHeight="1" x14ac:dyDescent="0.3">
      <c r="A13" s="240">
        <v>8</v>
      </c>
      <c r="B13" s="191" t="s">
        <v>43</v>
      </c>
      <c r="C13" s="231">
        <v>729425</v>
      </c>
      <c r="D13" s="231">
        <v>392551</v>
      </c>
      <c r="E13" s="233">
        <f t="shared" si="0"/>
        <v>0.53816499297391784</v>
      </c>
      <c r="F13" s="231">
        <v>216849</v>
      </c>
      <c r="G13" s="231">
        <v>175702</v>
      </c>
      <c r="H13" s="231">
        <v>10583</v>
      </c>
      <c r="I13" s="231">
        <v>85642</v>
      </c>
      <c r="J13" s="233">
        <f t="shared" si="1"/>
        <v>0.117410288926209</v>
      </c>
      <c r="K13" s="231">
        <v>144940</v>
      </c>
      <c r="L13" s="233">
        <f t="shared" si="2"/>
        <v>0.19870445899167152</v>
      </c>
      <c r="M13" s="231">
        <v>33455</v>
      </c>
      <c r="N13" s="233">
        <f t="shared" si="3"/>
        <v>4.5864893580560027E-2</v>
      </c>
      <c r="O13" s="231">
        <v>72837</v>
      </c>
      <c r="P13" s="233">
        <f>O13/C13</f>
        <v>9.985536552764164E-2</v>
      </c>
      <c r="Q13" s="231">
        <v>0</v>
      </c>
      <c r="R13" s="233">
        <f t="shared" si="5"/>
        <v>0</v>
      </c>
      <c r="S13" s="117"/>
      <c r="T13" s="117"/>
      <c r="U13" s="98"/>
      <c r="V13" s="114"/>
    </row>
    <row r="14" spans="1:22" s="239" customFormat="1" ht="15" customHeight="1" x14ac:dyDescent="0.3">
      <c r="A14" s="240">
        <v>9</v>
      </c>
      <c r="B14" s="191" t="s">
        <v>44</v>
      </c>
      <c r="C14" s="231">
        <v>1243156</v>
      </c>
      <c r="D14" s="231">
        <v>586329</v>
      </c>
      <c r="E14" s="233">
        <f t="shared" si="0"/>
        <v>0.47164555373581435</v>
      </c>
      <c r="F14" s="231">
        <v>350660</v>
      </c>
      <c r="G14" s="231">
        <v>235669</v>
      </c>
      <c r="H14" s="231">
        <v>151000</v>
      </c>
      <c r="I14" s="231">
        <v>143238</v>
      </c>
      <c r="J14" s="233">
        <f t="shared" si="1"/>
        <v>0.11522125943968416</v>
      </c>
      <c r="K14" s="231">
        <v>311182</v>
      </c>
      <c r="L14" s="233">
        <f t="shared" si="2"/>
        <v>0.25031613087979304</v>
      </c>
      <c r="M14" s="231">
        <v>7759</v>
      </c>
      <c r="N14" s="233">
        <f t="shared" si="3"/>
        <v>6.2413727641583193E-3</v>
      </c>
      <c r="O14" s="231">
        <v>120967</v>
      </c>
      <c r="P14" s="233">
        <f t="shared" si="4"/>
        <v>9.7306371847137446E-2</v>
      </c>
      <c r="Q14" s="231">
        <v>73681</v>
      </c>
      <c r="R14" s="233">
        <f t="shared" si="5"/>
        <v>5.9269311333412698E-2</v>
      </c>
      <c r="S14" s="117"/>
      <c r="T14" s="117"/>
      <c r="U14" s="98"/>
      <c r="V14" s="114"/>
    </row>
    <row r="15" spans="1:22" ht="35.4" customHeight="1" x14ac:dyDescent="0.3">
      <c r="A15" s="454" t="s">
        <v>233</v>
      </c>
      <c r="B15" s="454"/>
      <c r="C15" s="410">
        <f>SUM(C6:C14)</f>
        <v>12256411</v>
      </c>
      <c r="D15" s="410">
        <f>SUM(D6:D14)</f>
        <v>6990249</v>
      </c>
      <c r="E15" s="216">
        <f>D15/C15</f>
        <v>0.57033408882910341</v>
      </c>
      <c r="F15" s="410">
        <f>SUM(F6:F14)</f>
        <v>4361342</v>
      </c>
      <c r="G15" s="410">
        <f>SUM(G6:G14)</f>
        <v>2628907</v>
      </c>
      <c r="H15" s="410">
        <f>SUM(H6:H14)</f>
        <v>918303</v>
      </c>
      <c r="I15" s="410">
        <f>SUM(I6:I14)</f>
        <v>1795234</v>
      </c>
      <c r="J15" s="216">
        <f>I15/C15</f>
        <v>0.14647305805916594</v>
      </c>
      <c r="K15" s="410">
        <f>SUM(K6:K14)</f>
        <v>2059427</v>
      </c>
      <c r="L15" s="216">
        <f>K15/C15</f>
        <v>0.16802855256730539</v>
      </c>
      <c r="M15" s="410">
        <f>SUM(M6:M14)</f>
        <v>386106</v>
      </c>
      <c r="N15" s="216">
        <f>M15/C15</f>
        <v>3.1502370473705556E-2</v>
      </c>
      <c r="O15" s="410">
        <f>SUM(O6:O14)</f>
        <v>819371</v>
      </c>
      <c r="P15" s="216">
        <f>O15/C15</f>
        <v>6.6852441550793298E-2</v>
      </c>
      <c r="Q15" s="410">
        <f>SUM(Q6:Q14)</f>
        <v>206024</v>
      </c>
      <c r="R15" s="216">
        <f>Q15/C15</f>
        <v>1.6809488519926429E-2</v>
      </c>
      <c r="S15" s="114"/>
      <c r="T15" s="114"/>
      <c r="U15" s="114"/>
      <c r="V15" s="114"/>
    </row>
    <row r="16" spans="1:22" ht="21" customHeight="1" x14ac:dyDescent="0.3">
      <c r="A16" s="455" t="s">
        <v>46</v>
      </c>
      <c r="B16" s="455"/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118"/>
      <c r="T16" s="239"/>
      <c r="U16" s="239"/>
      <c r="V16" s="114"/>
    </row>
    <row r="17" spans="1:22" s="239" customFormat="1" ht="15" customHeight="1" x14ac:dyDescent="0.3">
      <c r="A17" s="196">
        <v>1</v>
      </c>
      <c r="B17" s="191" t="s">
        <v>47</v>
      </c>
      <c r="C17" s="231">
        <v>1235763</v>
      </c>
      <c r="D17" s="231">
        <v>792481</v>
      </c>
      <c r="E17" s="233">
        <f>D17/C17</f>
        <v>0.64128882318049663</v>
      </c>
      <c r="F17" s="231">
        <v>519360</v>
      </c>
      <c r="G17" s="231">
        <v>273121</v>
      </c>
      <c r="H17" s="231">
        <v>32872</v>
      </c>
      <c r="I17" s="231">
        <v>181887</v>
      </c>
      <c r="J17" s="233">
        <f>I17/C17</f>
        <v>0.14718598954653928</v>
      </c>
      <c r="K17" s="231">
        <v>196880</v>
      </c>
      <c r="L17" s="233">
        <f>K17/C17</f>
        <v>0.15931857483999765</v>
      </c>
      <c r="M17" s="231">
        <v>11095</v>
      </c>
      <c r="N17" s="233">
        <f>M17/C17</f>
        <v>8.9782587761569176E-3</v>
      </c>
      <c r="O17" s="231">
        <v>53420</v>
      </c>
      <c r="P17" s="233">
        <f>O17/C17</f>
        <v>4.3228353656809597E-2</v>
      </c>
      <c r="Q17" s="231">
        <v>0</v>
      </c>
      <c r="R17" s="238">
        <f>Q17/C17</f>
        <v>0</v>
      </c>
      <c r="S17" s="117"/>
      <c r="V17" s="114"/>
    </row>
    <row r="18" spans="1:22" s="239" customFormat="1" ht="15" customHeight="1" x14ac:dyDescent="0.3">
      <c r="A18" s="196">
        <v>2</v>
      </c>
      <c r="B18" s="191" t="s">
        <v>48</v>
      </c>
      <c r="C18" s="231">
        <v>2346526</v>
      </c>
      <c r="D18" s="231">
        <v>1191022</v>
      </c>
      <c r="E18" s="233">
        <f t="shared" ref="E18:E23" si="6">D18/C18</f>
        <v>0.50756820934436697</v>
      </c>
      <c r="F18" s="231">
        <v>623682</v>
      </c>
      <c r="G18" s="231">
        <v>567340</v>
      </c>
      <c r="H18" s="231">
        <v>222340</v>
      </c>
      <c r="I18" s="231">
        <v>288845</v>
      </c>
      <c r="J18" s="233">
        <f t="shared" ref="J18:J23" si="7">I18/C18</f>
        <v>0.12309473664472501</v>
      </c>
      <c r="K18" s="231">
        <v>230341</v>
      </c>
      <c r="L18" s="233">
        <f t="shared" ref="L18:L23" si="8">K18/C18</f>
        <v>9.8162560312564193E-2</v>
      </c>
      <c r="M18" s="231">
        <v>520691</v>
      </c>
      <c r="N18" s="233">
        <f t="shared" ref="N18:N23" si="9">M18/C18</f>
        <v>0.22189867063054064</v>
      </c>
      <c r="O18" s="231">
        <v>115627</v>
      </c>
      <c r="P18" s="233">
        <f t="shared" ref="P18:P23" si="10">O18/C18</f>
        <v>4.9275823067803211E-2</v>
      </c>
      <c r="Q18" s="231">
        <v>0</v>
      </c>
      <c r="R18" s="238">
        <f t="shared" ref="R18:R23" si="11">Q18/C18</f>
        <v>0</v>
      </c>
      <c r="S18" s="117"/>
      <c r="V18" s="114"/>
    </row>
    <row r="19" spans="1:22" s="239" customFormat="1" ht="15" customHeight="1" x14ac:dyDescent="0.3">
      <c r="A19" s="196">
        <v>3</v>
      </c>
      <c r="B19" s="191" t="s">
        <v>49</v>
      </c>
      <c r="C19" s="231">
        <v>1660348</v>
      </c>
      <c r="D19" s="231">
        <v>1228533</v>
      </c>
      <c r="E19" s="241">
        <f t="shared" si="6"/>
        <v>0.73992500367392855</v>
      </c>
      <c r="F19" s="231">
        <v>296326</v>
      </c>
      <c r="G19" s="231">
        <v>932207</v>
      </c>
      <c r="H19" s="231">
        <v>308441</v>
      </c>
      <c r="I19" s="231">
        <v>375567</v>
      </c>
      <c r="J19" s="241">
        <f t="shared" si="7"/>
        <v>0.22619776095131863</v>
      </c>
      <c r="K19" s="231">
        <v>55082</v>
      </c>
      <c r="L19" s="241">
        <f t="shared" si="8"/>
        <v>3.3174972957476387E-2</v>
      </c>
      <c r="M19" s="231">
        <v>616</v>
      </c>
      <c r="N19" s="241">
        <f t="shared" si="9"/>
        <v>3.7100656007053943E-4</v>
      </c>
      <c r="O19" s="231">
        <v>0</v>
      </c>
      <c r="P19" s="233">
        <f t="shared" si="10"/>
        <v>0</v>
      </c>
      <c r="Q19" s="231">
        <v>550</v>
      </c>
      <c r="R19" s="241">
        <f t="shared" si="11"/>
        <v>3.3125585720583878E-4</v>
      </c>
      <c r="S19" s="117"/>
      <c r="T19" s="239" t="s">
        <v>154</v>
      </c>
      <c r="V19" s="114"/>
    </row>
    <row r="20" spans="1:22" s="239" customFormat="1" ht="15" customHeight="1" x14ac:dyDescent="0.3">
      <c r="A20" s="196">
        <v>4</v>
      </c>
      <c r="B20" s="191" t="s">
        <v>50</v>
      </c>
      <c r="C20" s="231">
        <v>323845</v>
      </c>
      <c r="D20" s="231">
        <v>234676</v>
      </c>
      <c r="E20" s="233">
        <v>0.73</v>
      </c>
      <c r="F20" s="231">
        <v>146488</v>
      </c>
      <c r="G20" s="231">
        <v>88188</v>
      </c>
      <c r="H20" s="231">
        <v>34022</v>
      </c>
      <c r="I20" s="231">
        <v>47664</v>
      </c>
      <c r="J20" s="233">
        <f t="shared" si="7"/>
        <v>0.14718152202442528</v>
      </c>
      <c r="K20" s="231">
        <v>23866</v>
      </c>
      <c r="L20" s="233">
        <f t="shared" si="8"/>
        <v>7.3695749509796349E-2</v>
      </c>
      <c r="M20" s="231">
        <v>0</v>
      </c>
      <c r="N20" s="233">
        <f t="shared" si="9"/>
        <v>0</v>
      </c>
      <c r="O20" s="231">
        <v>17639</v>
      </c>
      <c r="P20" s="233">
        <f t="shared" si="10"/>
        <v>5.4467414967036699E-2</v>
      </c>
      <c r="Q20" s="231">
        <v>0</v>
      </c>
      <c r="R20" s="238">
        <f t="shared" si="11"/>
        <v>0</v>
      </c>
      <c r="S20" s="117"/>
      <c r="V20" s="114"/>
    </row>
    <row r="21" spans="1:22" s="239" customFormat="1" ht="15" customHeight="1" x14ac:dyDescent="0.3">
      <c r="A21" s="196">
        <v>5</v>
      </c>
      <c r="B21" s="191" t="s">
        <v>51</v>
      </c>
      <c r="C21" s="231">
        <v>909090</v>
      </c>
      <c r="D21" s="231">
        <v>441717</v>
      </c>
      <c r="E21" s="233">
        <f t="shared" si="6"/>
        <v>0.48588918588918589</v>
      </c>
      <c r="F21" s="231">
        <v>161688</v>
      </c>
      <c r="G21" s="231">
        <v>280029</v>
      </c>
      <c r="H21" s="231">
        <v>97959</v>
      </c>
      <c r="I21" s="231">
        <v>102659</v>
      </c>
      <c r="J21" s="233">
        <f t="shared" si="7"/>
        <v>0.11292501292501292</v>
      </c>
      <c r="K21" s="231">
        <v>344162</v>
      </c>
      <c r="L21" s="233">
        <f t="shared" si="8"/>
        <v>0.37857857857857857</v>
      </c>
      <c r="M21" s="231">
        <v>14301</v>
      </c>
      <c r="N21" s="233">
        <f t="shared" si="9"/>
        <v>1.5731115731115731E-2</v>
      </c>
      <c r="O21" s="231">
        <v>6251</v>
      </c>
      <c r="P21" s="233">
        <f t="shared" si="10"/>
        <v>6.8761068761068762E-3</v>
      </c>
      <c r="Q21" s="231">
        <v>0</v>
      </c>
      <c r="R21" s="238">
        <f t="shared" si="11"/>
        <v>0</v>
      </c>
      <c r="S21" s="117"/>
      <c r="V21" s="114"/>
    </row>
    <row r="22" spans="1:22" s="239" customFormat="1" ht="15" customHeight="1" x14ac:dyDescent="0.3">
      <c r="A22" s="196">
        <v>6</v>
      </c>
      <c r="B22" s="191" t="s">
        <v>52</v>
      </c>
      <c r="C22" s="231">
        <v>5070282</v>
      </c>
      <c r="D22" s="231">
        <v>3138804</v>
      </c>
      <c r="E22" s="235">
        <f t="shared" si="6"/>
        <v>0.61905905825356455</v>
      </c>
      <c r="F22" s="231">
        <v>423703</v>
      </c>
      <c r="G22" s="231">
        <v>2715101</v>
      </c>
      <c r="H22" s="231">
        <v>40542</v>
      </c>
      <c r="I22" s="231">
        <v>959027</v>
      </c>
      <c r="J22" s="235">
        <f t="shared" si="7"/>
        <v>0.18914667862655371</v>
      </c>
      <c r="K22" s="231">
        <v>578222</v>
      </c>
      <c r="L22" s="235">
        <f t="shared" si="8"/>
        <v>0.1140413886249325</v>
      </c>
      <c r="M22" s="231">
        <v>259295</v>
      </c>
      <c r="N22" s="235">
        <f>M22/C22</f>
        <v>5.1140153545700222E-2</v>
      </c>
      <c r="O22" s="231">
        <v>8604</v>
      </c>
      <c r="P22" s="235">
        <f t="shared" si="10"/>
        <v>1.6969470337152846E-3</v>
      </c>
      <c r="Q22" s="231">
        <v>126330</v>
      </c>
      <c r="R22" s="235">
        <f t="shared" si="11"/>
        <v>2.4915773915533693E-2</v>
      </c>
      <c r="S22" s="117"/>
      <c r="V22" s="114"/>
    </row>
    <row r="23" spans="1:22" s="239" customFormat="1" ht="15" customHeight="1" x14ac:dyDescent="0.3">
      <c r="A23" s="196">
        <v>7</v>
      </c>
      <c r="B23" s="191" t="s">
        <v>53</v>
      </c>
      <c r="C23" s="231">
        <v>5861814</v>
      </c>
      <c r="D23" s="231">
        <v>3675535</v>
      </c>
      <c r="E23" s="235">
        <f t="shared" si="6"/>
        <v>0.62703030154146822</v>
      </c>
      <c r="F23" s="231">
        <v>543647</v>
      </c>
      <c r="G23" s="231">
        <v>3131888</v>
      </c>
      <c r="H23" s="231">
        <v>103412</v>
      </c>
      <c r="I23" s="231">
        <v>1184059</v>
      </c>
      <c r="J23" s="235">
        <f t="shared" si="7"/>
        <v>0.20199532090236913</v>
      </c>
      <c r="K23" s="231">
        <v>501867</v>
      </c>
      <c r="L23" s="235">
        <f t="shared" si="8"/>
        <v>8.5616329689068946E-2</v>
      </c>
      <c r="M23" s="231">
        <v>496957</v>
      </c>
      <c r="N23" s="235">
        <f t="shared" si="9"/>
        <v>8.4778705022029013E-2</v>
      </c>
      <c r="O23" s="231">
        <v>3396</v>
      </c>
      <c r="P23" s="235">
        <f t="shared" si="10"/>
        <v>5.7934284506468473E-4</v>
      </c>
      <c r="Q23" s="231">
        <v>0</v>
      </c>
      <c r="R23" s="238">
        <f t="shared" si="11"/>
        <v>0</v>
      </c>
      <c r="S23" s="117"/>
      <c r="V23" s="114"/>
    </row>
    <row r="24" spans="1:22" ht="29.25" customHeight="1" x14ac:dyDescent="0.3">
      <c r="A24" s="454" t="s">
        <v>54</v>
      </c>
      <c r="B24" s="454"/>
      <c r="C24" s="410">
        <f>SUM(C17:C23)</f>
        <v>17407668</v>
      </c>
      <c r="D24" s="410">
        <f>SUM(D17:D23)</f>
        <v>10702768</v>
      </c>
      <c r="E24" s="216">
        <f>D24/C24</f>
        <v>0.61483065968399675</v>
      </c>
      <c r="F24" s="410">
        <f>SUM(F17:F23)</f>
        <v>2714894</v>
      </c>
      <c r="G24" s="410">
        <f>SUM(G17:G23)</f>
        <v>7987874</v>
      </c>
      <c r="H24" s="410">
        <f>SUM(H17:H23)</f>
        <v>839588</v>
      </c>
      <c r="I24" s="410">
        <f>SUM(I17:I23)</f>
        <v>3139708</v>
      </c>
      <c r="J24" s="215">
        <f>I24/C24</f>
        <v>0.18036350417528643</v>
      </c>
      <c r="K24" s="410">
        <f>SUM(K17:K23)</f>
        <v>1930420</v>
      </c>
      <c r="L24" s="216">
        <f>K24/C24</f>
        <v>0.11089480796623649</v>
      </c>
      <c r="M24" s="410">
        <f>SUM(M17:M23)</f>
        <v>1302955</v>
      </c>
      <c r="N24" s="215">
        <v>0.08</v>
      </c>
      <c r="O24" s="410">
        <f>SUM(O17:O23)</f>
        <v>204937</v>
      </c>
      <c r="P24" s="215">
        <f>O24/C24</f>
        <v>1.1772800354418524E-2</v>
      </c>
      <c r="Q24" s="410">
        <f>SUM(Q17:Q23)</f>
        <v>126880</v>
      </c>
      <c r="R24" s="215">
        <f>Q24/C24</f>
        <v>7.2887419498120021E-3</v>
      </c>
      <c r="S24" s="129"/>
      <c r="T24" s="239"/>
      <c r="U24" s="239"/>
      <c r="V24" s="114"/>
    </row>
    <row r="25" spans="1:22" ht="42" customHeight="1" x14ac:dyDescent="0.3">
      <c r="A25" s="454" t="s">
        <v>251</v>
      </c>
      <c r="B25" s="454"/>
      <c r="C25" s="410">
        <f>SUM(C15,C24)</f>
        <v>29664079</v>
      </c>
      <c r="D25" s="410">
        <f>SUM(D15,D24)</f>
        <v>17693017</v>
      </c>
      <c r="E25" s="215">
        <f>D25/C25</f>
        <v>0.59644585628294744</v>
      </c>
      <c r="F25" s="410">
        <f>SUM(F15,F24)</f>
        <v>7076236</v>
      </c>
      <c r="G25" s="410">
        <f>SUM(G15,G24)</f>
        <v>10616781</v>
      </c>
      <c r="H25" s="410">
        <f>SUM(H15,H24)</f>
        <v>1757891</v>
      </c>
      <c r="I25" s="410">
        <f>SUM(I15,I24)</f>
        <v>4934942</v>
      </c>
      <c r="J25" s="215">
        <f>I25/C25</f>
        <v>0.16636087033074581</v>
      </c>
      <c r="K25" s="410">
        <f>SUM(K15,K24)</f>
        <v>3989847</v>
      </c>
      <c r="L25" s="215">
        <f>K25/C25</f>
        <v>0.13450095652725305</v>
      </c>
      <c r="M25" s="410">
        <f>SUM(M15,M24)</f>
        <v>1689061</v>
      </c>
      <c r="N25" s="215">
        <f>M25/C25</f>
        <v>5.6939606990663694E-2</v>
      </c>
      <c r="O25" s="410">
        <f>SUM(O15,O24)</f>
        <v>1024308</v>
      </c>
      <c r="P25" s="215">
        <f>O25/C25</f>
        <v>3.4530247846225062E-2</v>
      </c>
      <c r="Q25" s="410">
        <f>SUM(Q15,Q24)</f>
        <v>332904</v>
      </c>
      <c r="R25" s="215">
        <f>Q25/C25</f>
        <v>1.1222462022164922E-2</v>
      </c>
      <c r="S25" s="129"/>
      <c r="T25" s="239"/>
      <c r="U25" s="239"/>
      <c r="V25" s="114"/>
    </row>
    <row r="26" spans="1:22" ht="42" customHeight="1" x14ac:dyDescent="0.3">
      <c r="A26" s="454" t="s">
        <v>250</v>
      </c>
      <c r="B26" s="454"/>
      <c r="C26" s="410">
        <v>6453006</v>
      </c>
      <c r="D26" s="410">
        <v>2124487</v>
      </c>
      <c r="E26" s="216">
        <f>D26/C26</f>
        <v>0.32922439557626321</v>
      </c>
      <c r="F26" s="410">
        <v>978763</v>
      </c>
      <c r="G26" s="410">
        <v>1145724</v>
      </c>
      <c r="H26" s="410">
        <v>271788</v>
      </c>
      <c r="I26" s="410">
        <v>512388</v>
      </c>
      <c r="J26" s="215">
        <f>I26/C26</f>
        <v>7.9402994511395153E-2</v>
      </c>
      <c r="K26" s="410">
        <v>2262071</v>
      </c>
      <c r="L26" s="216">
        <f>K26/C26</f>
        <v>0.35054531175083364</v>
      </c>
      <c r="M26" s="410">
        <v>115106</v>
      </c>
      <c r="N26" s="215">
        <f>M26/C26</f>
        <v>1.7837578331710832E-2</v>
      </c>
      <c r="O26" s="410">
        <v>640</v>
      </c>
      <c r="P26" s="215">
        <f>O26/C26</f>
        <v>9.9178584368277365E-5</v>
      </c>
      <c r="Q26" s="410">
        <v>1438314</v>
      </c>
      <c r="R26" s="215">
        <f>Q26/C26</f>
        <v>0.22289054124542887</v>
      </c>
      <c r="T26" s="17"/>
    </row>
    <row r="27" spans="1:22" ht="11.25" customHeight="1" x14ac:dyDescent="0.3">
      <c r="A27" s="119"/>
      <c r="B27" s="119"/>
      <c r="C27" s="120"/>
      <c r="D27" s="120"/>
      <c r="E27" s="121"/>
      <c r="F27" s="120"/>
      <c r="G27" s="120"/>
      <c r="H27" s="120"/>
      <c r="I27" s="120"/>
      <c r="J27" s="121"/>
      <c r="K27" s="120"/>
      <c r="L27" s="121"/>
      <c r="M27" s="120"/>
      <c r="N27" s="128"/>
      <c r="O27" s="120"/>
      <c r="P27" s="121"/>
      <c r="Q27" s="120"/>
      <c r="R27" s="121"/>
    </row>
    <row r="28" spans="1:22" s="249" customFormat="1" ht="37.200000000000003" customHeight="1" x14ac:dyDescent="0.3">
      <c r="A28" s="444" t="s">
        <v>57</v>
      </c>
      <c r="B28" s="445"/>
      <c r="C28" s="124">
        <f>SUM(C25:C26)</f>
        <v>36117085</v>
      </c>
      <c r="D28" s="124">
        <f>SUM(D25:D26)</f>
        <v>19817504</v>
      </c>
      <c r="E28" s="375">
        <f>D28/C28</f>
        <v>0.54870164632610852</v>
      </c>
      <c r="F28" s="124">
        <f>SUM(F25:F26)</f>
        <v>8054999</v>
      </c>
      <c r="G28" s="124">
        <f>SUM(G25:G26)</f>
        <v>11762505</v>
      </c>
      <c r="H28" s="124">
        <f>SUM(H25:H26)</f>
        <v>2029679</v>
      </c>
      <c r="I28" s="124">
        <f>SUM(I25:I26)</f>
        <v>5447330</v>
      </c>
      <c r="J28" s="375">
        <f>I28/C28</f>
        <v>0.1508241875001817</v>
      </c>
      <c r="K28" s="124">
        <f>SUM(K25:K26)</f>
        <v>6251918</v>
      </c>
      <c r="L28" s="375">
        <f>K28/C28</f>
        <v>0.17310140062521656</v>
      </c>
      <c r="M28" s="124">
        <f>SUM(M25:M26)</f>
        <v>1804167</v>
      </c>
      <c r="N28" s="375">
        <f>M28/C28</f>
        <v>4.9953283882129468E-2</v>
      </c>
      <c r="O28" s="124">
        <f>SUM(O25:O26)</f>
        <v>1024948</v>
      </c>
      <c r="P28" s="375">
        <f>O28/C28</f>
        <v>2.8378480710721809E-2</v>
      </c>
      <c r="Q28" s="124">
        <f>SUM(Q25:Q26)</f>
        <v>1771218</v>
      </c>
      <c r="R28" s="375">
        <f>Q28/C28</f>
        <v>4.9041000955641907E-2</v>
      </c>
    </row>
    <row r="29" spans="1:22" x14ac:dyDescent="0.3">
      <c r="A29" s="8"/>
      <c r="C29" s="46"/>
    </row>
    <row r="30" spans="1:22" ht="30" customHeight="1" x14ac:dyDescent="0.3">
      <c r="A30" s="431" t="s">
        <v>240</v>
      </c>
      <c r="B30" s="431"/>
      <c r="C30" s="431"/>
      <c r="D30" s="431"/>
      <c r="E30" s="431"/>
      <c r="F30" s="431"/>
      <c r="G30" s="431"/>
      <c r="H30" s="431"/>
      <c r="I30" s="431"/>
      <c r="J30" s="431"/>
      <c r="K30" s="116"/>
      <c r="L30" s="126"/>
      <c r="M30" s="116"/>
      <c r="N30" s="126"/>
      <c r="O30" s="126"/>
      <c r="P30" s="126"/>
      <c r="Q30" s="116"/>
      <c r="R30" s="126"/>
      <c r="S30" s="114"/>
      <c r="T30" s="114"/>
    </row>
    <row r="31" spans="1:22" x14ac:dyDescent="0.3">
      <c r="E31" s="5" t="s">
        <v>154</v>
      </c>
      <c r="K31" s="384"/>
    </row>
  </sheetData>
  <mergeCells count="21">
    <mergeCell ref="D3:E3"/>
    <mergeCell ref="F3:F4"/>
    <mergeCell ref="G3:G4"/>
    <mergeCell ref="H3:H4"/>
    <mergeCell ref="K2:L3"/>
    <mergeCell ref="A30:J30"/>
    <mergeCell ref="A2:A4"/>
    <mergeCell ref="B2:B4"/>
    <mergeCell ref="C2:C4"/>
    <mergeCell ref="D2:H2"/>
    <mergeCell ref="A28:B28"/>
    <mergeCell ref="A26:B26"/>
    <mergeCell ref="A5:R5"/>
    <mergeCell ref="A15:B15"/>
    <mergeCell ref="A16:R16"/>
    <mergeCell ref="A24:B24"/>
    <mergeCell ref="A25:B25"/>
    <mergeCell ref="I2:J3"/>
    <mergeCell ref="M2:N3"/>
    <mergeCell ref="O2:P3"/>
    <mergeCell ref="Q2:R3"/>
  </mergeCells>
  <pageMargins left="0.31496062992125984" right="0.11811023622047245" top="0.74803149606299213" bottom="0.74803149606299213" header="0.31496062992125984" footer="0.31496062992125984"/>
  <pageSetup paperSize="9" firstPageNumber="6" orientation="landscape" useFirstPageNumber="1" r:id="rId1"/>
  <headerFooter>
    <oddHeader>&amp;LAugstākās izglītības finansējums</oddHeader>
    <oddFooter>&amp;C&amp;P</oddFooter>
  </headerFooter>
  <ignoredErrors>
    <ignoredError sqref="E15 J24:J25 E24:E25 L24:L25 N25 J15 L15 N15 P15 P24:P25 E28 J28 N28 P28 L28" formula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5762F3"/>
  </sheetPr>
  <dimension ref="A1:S38"/>
  <sheetViews>
    <sheetView zoomScale="80" zoomScaleNormal="80" workbookViewId="0"/>
  </sheetViews>
  <sheetFormatPr defaultColWidth="9.109375" defaultRowHeight="13.8" x14ac:dyDescent="0.3"/>
  <cols>
    <col min="1" max="1" width="4.88671875" style="5" customWidth="1"/>
    <col min="2" max="2" width="14.5546875" style="5" customWidth="1"/>
    <col min="3" max="3" width="12.109375" style="5" customWidth="1"/>
    <col min="4" max="4" width="13.77734375" style="5" customWidth="1"/>
    <col min="5" max="5" width="12.88671875" style="5" customWidth="1"/>
    <col min="6" max="6" width="13.77734375" style="5" customWidth="1"/>
    <col min="7" max="8" width="12.88671875" style="5" customWidth="1"/>
    <col min="9" max="9" width="13.77734375" style="5" customWidth="1"/>
    <col min="10" max="11" width="12.88671875" style="5" customWidth="1"/>
    <col min="12" max="12" width="13.77734375" style="5" customWidth="1"/>
    <col min="13" max="15" width="12.88671875" style="5" customWidth="1"/>
    <col min="16" max="16" width="11" style="5" bestFit="1" customWidth="1"/>
    <col min="17" max="17" width="9.109375" style="5"/>
    <col min="18" max="18" width="9.88671875" style="5" bestFit="1" customWidth="1"/>
    <col min="19" max="16384" width="9.109375" style="5"/>
  </cols>
  <sheetData>
    <row r="1" spans="1:18" ht="20.25" customHeight="1" x14ac:dyDescent="0.3">
      <c r="A1" s="248" t="s">
        <v>263</v>
      </c>
    </row>
    <row r="2" spans="1:18" s="221" customFormat="1" ht="19.2" customHeight="1" x14ac:dyDescent="0.3">
      <c r="A2" s="446" t="s">
        <v>0</v>
      </c>
      <c r="B2" s="449" t="s">
        <v>1</v>
      </c>
      <c r="C2" s="450" t="s">
        <v>27</v>
      </c>
      <c r="D2" s="450" t="s">
        <v>253</v>
      </c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</row>
    <row r="3" spans="1:18" s="221" customFormat="1" ht="19.2" customHeight="1" x14ac:dyDescent="0.3">
      <c r="A3" s="446"/>
      <c r="B3" s="446"/>
      <c r="C3" s="450"/>
      <c r="D3" s="450" t="s">
        <v>7</v>
      </c>
      <c r="E3" s="451"/>
      <c r="F3" s="446" t="s">
        <v>254</v>
      </c>
      <c r="G3" s="446"/>
      <c r="H3" s="446"/>
      <c r="I3" s="446" t="s">
        <v>255</v>
      </c>
      <c r="J3" s="446"/>
      <c r="K3" s="446"/>
      <c r="L3" s="466" t="s">
        <v>161</v>
      </c>
      <c r="M3" s="466"/>
      <c r="N3" s="446"/>
      <c r="O3" s="446"/>
    </row>
    <row r="4" spans="1:18" s="221" customFormat="1" ht="82.8" x14ac:dyDescent="0.3">
      <c r="A4" s="447"/>
      <c r="B4" s="447"/>
      <c r="C4" s="447"/>
      <c r="D4" s="230" t="s">
        <v>5</v>
      </c>
      <c r="E4" s="247" t="s">
        <v>6</v>
      </c>
      <c r="F4" s="230" t="s">
        <v>5</v>
      </c>
      <c r="G4" s="247" t="s">
        <v>69</v>
      </c>
      <c r="H4" s="247" t="s">
        <v>6</v>
      </c>
      <c r="I4" s="230" t="s">
        <v>5</v>
      </c>
      <c r="J4" s="247" t="s">
        <v>69</v>
      </c>
      <c r="K4" s="247" t="s">
        <v>6</v>
      </c>
      <c r="L4" s="230" t="s">
        <v>5</v>
      </c>
      <c r="M4" s="247" t="s">
        <v>162</v>
      </c>
      <c r="N4" s="247" t="s">
        <v>69</v>
      </c>
      <c r="O4" s="247" t="s">
        <v>6</v>
      </c>
    </row>
    <row r="5" spans="1:18" s="221" customFormat="1" ht="21" customHeight="1" x14ac:dyDescent="0.3">
      <c r="A5" s="448" t="s">
        <v>36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222"/>
      <c r="Q5" s="222"/>
      <c r="R5" s="222"/>
    </row>
    <row r="6" spans="1:18" s="228" customFormat="1" ht="17.399999999999999" customHeight="1" x14ac:dyDescent="0.3">
      <c r="A6" s="185">
        <v>1</v>
      </c>
      <c r="B6" s="186" t="s">
        <v>10</v>
      </c>
      <c r="C6" s="231">
        <v>101175778</v>
      </c>
      <c r="D6" s="231">
        <v>43238730</v>
      </c>
      <c r="E6" s="232">
        <f>D6/C6</f>
        <v>0.42736246614283507</v>
      </c>
      <c r="F6" s="231">
        <v>21583548</v>
      </c>
      <c r="G6" s="232">
        <f>F6/D6</f>
        <v>0.499171645420668</v>
      </c>
      <c r="H6" s="232">
        <f>F6/C6</f>
        <v>0.21332722541555352</v>
      </c>
      <c r="I6" s="231">
        <v>21655182</v>
      </c>
      <c r="J6" s="232">
        <f>I6/D6</f>
        <v>0.50082835457933195</v>
      </c>
      <c r="K6" s="232">
        <f>I6/C6</f>
        <v>0.21403524072728158</v>
      </c>
      <c r="L6" s="231">
        <v>6318427</v>
      </c>
      <c r="M6" s="232">
        <f>L6/I6</f>
        <v>0.29177436606166596</v>
      </c>
      <c r="N6" s="232">
        <f t="shared" ref="N6:N21" si="0">L6/D6</f>
        <v>0.14612887566309185</v>
      </c>
      <c r="O6" s="232">
        <f t="shared" ref="O6:O19" si="1">L6/C6</f>
        <v>6.2449996678058659E-2</v>
      </c>
      <c r="P6" s="220"/>
      <c r="Q6" s="222"/>
      <c r="R6" s="222"/>
    </row>
    <row r="7" spans="1:18" s="228" customFormat="1" ht="17.399999999999999" customHeight="1" x14ac:dyDescent="0.3">
      <c r="A7" s="185">
        <v>2</v>
      </c>
      <c r="B7" s="186" t="s">
        <v>11</v>
      </c>
      <c r="C7" s="231">
        <v>84263720</v>
      </c>
      <c r="D7" s="231">
        <v>35367973</v>
      </c>
      <c r="E7" s="232">
        <f t="shared" ref="E7:E19" si="2">D7/C7</f>
        <v>0.4197295467135797</v>
      </c>
      <c r="F7" s="231">
        <v>28682647</v>
      </c>
      <c r="G7" s="232">
        <f t="shared" ref="G7:G19" si="3">F7/D7</f>
        <v>0.81097797151111828</v>
      </c>
      <c r="H7" s="232">
        <f t="shared" ref="H7:H19" si="4">F7/C7</f>
        <v>0.34039141637706</v>
      </c>
      <c r="I7" s="231">
        <v>6685326</v>
      </c>
      <c r="J7" s="232">
        <f t="shared" ref="J7:J19" si="5">I7/D7</f>
        <v>0.18902202848888172</v>
      </c>
      <c r="K7" s="232">
        <f t="shared" ref="K7:K19" si="6">I7/C7</f>
        <v>7.933813033651968E-2</v>
      </c>
      <c r="L7" s="231">
        <v>4464556</v>
      </c>
      <c r="M7" s="232">
        <f t="shared" ref="M7:M21" si="7">L7/I7</f>
        <v>0.66781425468256894</v>
      </c>
      <c r="N7" s="232">
        <f t="shared" si="0"/>
        <v>0.12623160507388986</v>
      </c>
      <c r="O7" s="232">
        <f t="shared" si="1"/>
        <v>5.2983134378591402E-2</v>
      </c>
      <c r="P7" s="220"/>
      <c r="Q7" s="222"/>
      <c r="R7" s="222"/>
    </row>
    <row r="8" spans="1:18" s="228" customFormat="1" ht="17.399999999999999" customHeight="1" x14ac:dyDescent="0.3">
      <c r="A8" s="185">
        <v>3</v>
      </c>
      <c r="B8" s="186" t="s">
        <v>155</v>
      </c>
      <c r="C8" s="231">
        <v>53411833</v>
      </c>
      <c r="D8" s="231">
        <v>13530750</v>
      </c>
      <c r="E8" s="232">
        <f t="shared" si="2"/>
        <v>0.25332869590901325</v>
      </c>
      <c r="F8" s="231">
        <v>4170944</v>
      </c>
      <c r="G8" s="232">
        <f t="shared" si="3"/>
        <v>0.308256674611533</v>
      </c>
      <c r="H8" s="232">
        <f t="shared" si="4"/>
        <v>7.8090261384588688E-2</v>
      </c>
      <c r="I8" s="231">
        <v>9359806</v>
      </c>
      <c r="J8" s="232">
        <f t="shared" si="5"/>
        <v>0.69174332538846706</v>
      </c>
      <c r="K8" s="232">
        <f t="shared" si="6"/>
        <v>0.17523843452442459</v>
      </c>
      <c r="L8" s="231">
        <v>8167521</v>
      </c>
      <c r="M8" s="232">
        <f t="shared" si="7"/>
        <v>0.87261648371771805</v>
      </c>
      <c r="N8" s="232">
        <f t="shared" si="0"/>
        <v>0.60362662823568536</v>
      </c>
      <c r="O8" s="232">
        <f t="shared" si="1"/>
        <v>0.15291594654690094</v>
      </c>
      <c r="P8" s="220"/>
      <c r="Q8" s="222"/>
      <c r="R8" s="222"/>
    </row>
    <row r="9" spans="1:18" s="228" customFormat="1" ht="17.399999999999999" customHeight="1" x14ac:dyDescent="0.3">
      <c r="A9" s="185">
        <v>4</v>
      </c>
      <c r="B9" s="186" t="s">
        <v>12</v>
      </c>
      <c r="C9" s="231">
        <v>12509092</v>
      </c>
      <c r="D9" s="231">
        <v>5620000</v>
      </c>
      <c r="E9" s="232">
        <f t="shared" si="2"/>
        <v>0.44927321663314973</v>
      </c>
      <c r="F9" s="231">
        <v>3010371</v>
      </c>
      <c r="G9" s="232">
        <f t="shared" si="3"/>
        <v>0.53565320284697504</v>
      </c>
      <c r="H9" s="232">
        <f t="shared" si="4"/>
        <v>0.24065463744290952</v>
      </c>
      <c r="I9" s="231">
        <v>2609629</v>
      </c>
      <c r="J9" s="232">
        <f t="shared" si="5"/>
        <v>0.4643467971530249</v>
      </c>
      <c r="K9" s="232">
        <f t="shared" si="6"/>
        <v>0.20861857919024018</v>
      </c>
      <c r="L9" s="231">
        <v>709565</v>
      </c>
      <c r="M9" s="232">
        <f t="shared" si="7"/>
        <v>0.27190263443577611</v>
      </c>
      <c r="N9" s="232">
        <f t="shared" si="0"/>
        <v>0.12625711743772242</v>
      </c>
      <c r="O9" s="232">
        <f t="shared" si="1"/>
        <v>5.6723941274074888E-2</v>
      </c>
      <c r="P9" s="220"/>
      <c r="Q9" s="222"/>
      <c r="R9" s="224"/>
    </row>
    <row r="10" spans="1:18" s="228" customFormat="1" ht="17.399999999999999" customHeight="1" x14ac:dyDescent="0.3">
      <c r="A10" s="185">
        <v>5</v>
      </c>
      <c r="B10" s="186" t="s">
        <v>13</v>
      </c>
      <c r="C10" s="231">
        <v>95772332</v>
      </c>
      <c r="D10" s="231">
        <v>31250349</v>
      </c>
      <c r="E10" s="232">
        <f t="shared" si="2"/>
        <v>0.32629829876127481</v>
      </c>
      <c r="F10" s="231">
        <v>17605440</v>
      </c>
      <c r="G10" s="232">
        <f t="shared" si="3"/>
        <v>0.56336778830854017</v>
      </c>
      <c r="H10" s="232">
        <f t="shared" si="4"/>
        <v>0.18382595090197867</v>
      </c>
      <c r="I10" s="231">
        <v>13644909</v>
      </c>
      <c r="J10" s="232">
        <f t="shared" si="5"/>
        <v>0.43663221169145983</v>
      </c>
      <c r="K10" s="232">
        <f t="shared" si="6"/>
        <v>0.14247234785929616</v>
      </c>
      <c r="L10" s="231">
        <v>5078991</v>
      </c>
      <c r="M10" s="232">
        <f t="shared" si="7"/>
        <v>0.37222608080420322</v>
      </c>
      <c r="N10" s="232">
        <f t="shared" si="0"/>
        <v>0.16252589691078331</v>
      </c>
      <c r="O10" s="232">
        <f t="shared" si="1"/>
        <v>5.3031923666638919E-2</v>
      </c>
      <c r="P10" s="220"/>
      <c r="Q10" s="222"/>
      <c r="R10" s="222"/>
    </row>
    <row r="11" spans="1:18" s="228" customFormat="1" ht="17.399999999999999" customHeight="1" x14ac:dyDescent="0.3">
      <c r="A11" s="185">
        <v>6</v>
      </c>
      <c r="B11" s="186" t="s">
        <v>14</v>
      </c>
      <c r="C11" s="231">
        <v>6657361</v>
      </c>
      <c r="D11" s="231">
        <v>3233359</v>
      </c>
      <c r="E11" s="232">
        <f t="shared" si="2"/>
        <v>0.48568178892507108</v>
      </c>
      <c r="F11" s="231">
        <v>1811689</v>
      </c>
      <c r="G11" s="232">
        <f t="shared" si="3"/>
        <v>0.56031173773156651</v>
      </c>
      <c r="H11" s="232">
        <f t="shared" si="4"/>
        <v>0.27213320713718242</v>
      </c>
      <c r="I11" s="231">
        <v>1421670</v>
      </c>
      <c r="J11" s="232">
        <f t="shared" si="5"/>
        <v>0.43968826226843355</v>
      </c>
      <c r="K11" s="232">
        <f t="shared" si="6"/>
        <v>0.21354858178788863</v>
      </c>
      <c r="L11" s="231">
        <v>227079</v>
      </c>
      <c r="M11" s="232">
        <f t="shared" si="7"/>
        <v>0.15972694085125241</v>
      </c>
      <c r="N11" s="232">
        <f t="shared" si="0"/>
        <v>7.0230061060340035E-2</v>
      </c>
      <c r="O11" s="232">
        <f t="shared" si="1"/>
        <v>3.4109461692102924E-2</v>
      </c>
      <c r="P11" s="220"/>
      <c r="Q11" s="222"/>
      <c r="R11" s="222"/>
    </row>
    <row r="12" spans="1:18" s="228" customFormat="1" ht="17.399999999999999" customHeight="1" x14ac:dyDescent="0.3">
      <c r="A12" s="185">
        <v>7</v>
      </c>
      <c r="B12" s="186" t="s">
        <v>15</v>
      </c>
      <c r="C12" s="231">
        <v>5872248</v>
      </c>
      <c r="D12" s="231">
        <v>2765218</v>
      </c>
      <c r="E12" s="232">
        <f t="shared" si="2"/>
        <v>0.47089598395708082</v>
      </c>
      <c r="F12" s="231">
        <v>1252372</v>
      </c>
      <c r="G12" s="232">
        <f t="shared" si="3"/>
        <v>0.45290172420402297</v>
      </c>
      <c r="H12" s="232">
        <f t="shared" si="4"/>
        <v>0.21326960305491185</v>
      </c>
      <c r="I12" s="231">
        <v>1512846</v>
      </c>
      <c r="J12" s="232">
        <f t="shared" si="5"/>
        <v>0.54709827579597703</v>
      </c>
      <c r="K12" s="232">
        <f t="shared" si="6"/>
        <v>0.25762638090216899</v>
      </c>
      <c r="L12" s="231">
        <v>208433</v>
      </c>
      <c r="M12" s="232">
        <f t="shared" si="7"/>
        <v>0.13777542459708392</v>
      </c>
      <c r="N12" s="232">
        <f t="shared" si="0"/>
        <v>7.5376697244123242E-2</v>
      </c>
      <c r="O12" s="232">
        <f t="shared" si="1"/>
        <v>3.54945840162064E-2</v>
      </c>
      <c r="P12" s="220"/>
      <c r="Q12" s="222"/>
      <c r="R12" s="222"/>
    </row>
    <row r="13" spans="1:18" s="228" customFormat="1" ht="17.399999999999999" customHeight="1" x14ac:dyDescent="0.3">
      <c r="A13" s="185">
        <v>8</v>
      </c>
      <c r="B13" s="229" t="s">
        <v>16</v>
      </c>
      <c r="C13" s="231">
        <v>7840104</v>
      </c>
      <c r="D13" s="231">
        <v>4290463</v>
      </c>
      <c r="E13" s="232">
        <f t="shared" si="2"/>
        <v>0.54724567429207571</v>
      </c>
      <c r="F13" s="231">
        <v>2772428</v>
      </c>
      <c r="G13" s="232">
        <f t="shared" si="3"/>
        <v>0.646183873395482</v>
      </c>
      <c r="H13" s="232">
        <f t="shared" si="4"/>
        <v>0.35362132951297587</v>
      </c>
      <c r="I13" s="231">
        <v>1518035</v>
      </c>
      <c r="J13" s="232">
        <f t="shared" si="5"/>
        <v>0.353816126604518</v>
      </c>
      <c r="K13" s="232">
        <f t="shared" si="6"/>
        <v>0.19362434477909987</v>
      </c>
      <c r="L13" s="231">
        <v>119105</v>
      </c>
      <c r="M13" s="232">
        <f t="shared" si="7"/>
        <v>7.8459982806720535E-2</v>
      </c>
      <c r="N13" s="232">
        <f t="shared" si="0"/>
        <v>2.7760407210130934E-2</v>
      </c>
      <c r="O13" s="232">
        <f t="shared" si="1"/>
        <v>1.5191762762330703E-2</v>
      </c>
      <c r="P13" s="220"/>
      <c r="Q13" s="222"/>
      <c r="R13" s="222"/>
    </row>
    <row r="14" spans="1:18" s="228" customFormat="1" ht="17.399999999999999" customHeight="1" x14ac:dyDescent="0.3">
      <c r="A14" s="185">
        <v>9</v>
      </c>
      <c r="B14" s="186" t="s">
        <v>17</v>
      </c>
      <c r="C14" s="231">
        <v>5941357</v>
      </c>
      <c r="D14" s="231">
        <v>3333054</v>
      </c>
      <c r="E14" s="232">
        <f t="shared" si="2"/>
        <v>0.56099204272693937</v>
      </c>
      <c r="F14" s="231">
        <v>1914344</v>
      </c>
      <c r="G14" s="232">
        <f t="shared" si="3"/>
        <v>0.57435133064150778</v>
      </c>
      <c r="H14" s="232">
        <f t="shared" si="4"/>
        <v>0.32220652621951518</v>
      </c>
      <c r="I14" s="231">
        <v>1418710</v>
      </c>
      <c r="J14" s="232">
        <f t="shared" si="5"/>
        <v>0.42564866935849222</v>
      </c>
      <c r="K14" s="232">
        <f t="shared" si="6"/>
        <v>0.23878551650742413</v>
      </c>
      <c r="L14" s="231">
        <v>246966</v>
      </c>
      <c r="M14" s="232">
        <f t="shared" si="7"/>
        <v>0.17407785946387916</v>
      </c>
      <c r="N14" s="232">
        <f t="shared" si="0"/>
        <v>7.4096009245574773E-2</v>
      </c>
      <c r="O14" s="232">
        <f t="shared" si="1"/>
        <v>4.1567271584589179E-2</v>
      </c>
      <c r="P14" s="220"/>
      <c r="Q14" s="222"/>
      <c r="R14" s="222"/>
    </row>
    <row r="15" spans="1:18" s="228" customFormat="1" ht="17.399999999999999" customHeight="1" x14ac:dyDescent="0.3">
      <c r="A15" s="185">
        <v>10</v>
      </c>
      <c r="B15" s="186" t="s">
        <v>18</v>
      </c>
      <c r="C15" s="231">
        <v>3719965</v>
      </c>
      <c r="D15" s="231">
        <v>2282824</v>
      </c>
      <c r="E15" s="232">
        <f>D15/C15</f>
        <v>0.61366813935077347</v>
      </c>
      <c r="F15" s="231">
        <v>1512416</v>
      </c>
      <c r="G15" s="232">
        <f t="shared" si="3"/>
        <v>0.66251975623175507</v>
      </c>
      <c r="H15" s="232">
        <f t="shared" si="4"/>
        <v>0.40656726608986915</v>
      </c>
      <c r="I15" s="231">
        <v>770408</v>
      </c>
      <c r="J15" s="232">
        <f t="shared" si="5"/>
        <v>0.33748024376824493</v>
      </c>
      <c r="K15" s="232">
        <f t="shared" si="6"/>
        <v>0.20710087326090434</v>
      </c>
      <c r="L15" s="231">
        <v>118615</v>
      </c>
      <c r="M15" s="232">
        <f t="shared" si="7"/>
        <v>0.15396387368770834</v>
      </c>
      <c r="N15" s="232">
        <f t="shared" si="0"/>
        <v>5.1959765623631082E-2</v>
      </c>
      <c r="O15" s="232">
        <f t="shared" si="1"/>
        <v>3.1886052691355964E-2</v>
      </c>
      <c r="P15" s="220"/>
      <c r="Q15" s="222"/>
      <c r="R15" s="222"/>
    </row>
    <row r="16" spans="1:18" s="228" customFormat="1" ht="17.399999999999999" customHeight="1" x14ac:dyDescent="0.3">
      <c r="A16" s="185">
        <v>11</v>
      </c>
      <c r="B16" s="186" t="s">
        <v>20</v>
      </c>
      <c r="C16" s="231">
        <v>5211651</v>
      </c>
      <c r="D16" s="231">
        <v>2331669</v>
      </c>
      <c r="E16" s="232">
        <f>D16/C16</f>
        <v>0.44739546067071645</v>
      </c>
      <c r="F16" s="231">
        <v>1433638</v>
      </c>
      <c r="G16" s="232">
        <f t="shared" si="3"/>
        <v>0.61485485289721653</v>
      </c>
      <c r="H16" s="232">
        <f t="shared" si="4"/>
        <v>0.27508327015757578</v>
      </c>
      <c r="I16" s="231">
        <v>898031</v>
      </c>
      <c r="J16" s="232">
        <f t="shared" si="5"/>
        <v>0.38514514710278347</v>
      </c>
      <c r="K16" s="232">
        <f t="shared" si="6"/>
        <v>0.17231219051314065</v>
      </c>
      <c r="L16" s="231">
        <v>694352</v>
      </c>
      <c r="M16" s="232">
        <f t="shared" si="7"/>
        <v>0.77319379843234814</v>
      </c>
      <c r="N16" s="232">
        <f t="shared" si="0"/>
        <v>0.29779183923618663</v>
      </c>
      <c r="O16" s="232">
        <f t="shared" si="1"/>
        <v>0.13323071709905365</v>
      </c>
      <c r="P16" s="220"/>
      <c r="Q16" s="222"/>
      <c r="R16" s="222"/>
    </row>
    <row r="17" spans="1:19" s="228" customFormat="1" ht="17.399999999999999" customHeight="1" x14ac:dyDescent="0.3">
      <c r="A17" s="185">
        <v>12</v>
      </c>
      <c r="B17" s="186" t="s">
        <v>21</v>
      </c>
      <c r="C17" s="231">
        <v>4878868</v>
      </c>
      <c r="D17" s="231">
        <v>2504510</v>
      </c>
      <c r="E17" s="232">
        <f t="shared" si="2"/>
        <v>0.51333833995918721</v>
      </c>
      <c r="F17" s="231">
        <v>1115614</v>
      </c>
      <c r="G17" s="232">
        <f t="shared" si="3"/>
        <v>0.44544202259124538</v>
      </c>
      <c r="H17" s="232">
        <f t="shared" si="4"/>
        <v>0.2286624684250527</v>
      </c>
      <c r="I17" s="231">
        <v>1388896</v>
      </c>
      <c r="J17" s="232">
        <f t="shared" si="5"/>
        <v>0.55455797740875457</v>
      </c>
      <c r="K17" s="232">
        <f t="shared" si="6"/>
        <v>0.28467587153413454</v>
      </c>
      <c r="L17" s="231">
        <v>314896</v>
      </c>
      <c r="M17" s="232">
        <f t="shared" si="7"/>
        <v>0.22672395917332902</v>
      </c>
      <c r="N17" s="232">
        <f t="shared" si="0"/>
        <v>0.12573158022926639</v>
      </c>
      <c r="O17" s="232">
        <f t="shared" si="1"/>
        <v>6.4542840675336985E-2</v>
      </c>
      <c r="P17" s="220"/>
      <c r="Q17" s="222"/>
      <c r="R17" s="222"/>
    </row>
    <row r="18" spans="1:19" s="228" customFormat="1" ht="17.399999999999999" customHeight="1" x14ac:dyDescent="0.3">
      <c r="A18" s="185">
        <v>13</v>
      </c>
      <c r="B18" s="186" t="s">
        <v>22</v>
      </c>
      <c r="C18" s="231">
        <v>4878747</v>
      </c>
      <c r="D18" s="231">
        <v>2447022</v>
      </c>
      <c r="E18" s="232">
        <f t="shared" si="2"/>
        <v>0.50156771810466905</v>
      </c>
      <c r="F18" s="231">
        <v>1581564</v>
      </c>
      <c r="G18" s="232">
        <f t="shared" si="3"/>
        <v>0.64632193744069322</v>
      </c>
      <c r="H18" s="232">
        <f t="shared" si="4"/>
        <v>0.32417421932311719</v>
      </c>
      <c r="I18" s="231">
        <v>865458</v>
      </c>
      <c r="J18" s="232">
        <f t="shared" si="5"/>
        <v>0.35367806255930678</v>
      </c>
      <c r="K18" s="232">
        <f t="shared" si="6"/>
        <v>0.17739349878155189</v>
      </c>
      <c r="L18" s="231">
        <v>305780</v>
      </c>
      <c r="M18" s="232">
        <f t="shared" si="7"/>
        <v>0.35331581659653039</v>
      </c>
      <c r="N18" s="232">
        <f t="shared" si="0"/>
        <v>0.12496005348542023</v>
      </c>
      <c r="O18" s="232">
        <f t="shared" si="1"/>
        <v>6.2675928880919635E-2</v>
      </c>
      <c r="P18" s="220"/>
      <c r="Q18" s="222"/>
      <c r="R18" s="222"/>
    </row>
    <row r="19" spans="1:19" s="228" customFormat="1" ht="17.399999999999999" customHeight="1" x14ac:dyDescent="0.3">
      <c r="A19" s="185">
        <v>14</v>
      </c>
      <c r="B19" s="186" t="s">
        <v>23</v>
      </c>
      <c r="C19" s="231">
        <v>3269305</v>
      </c>
      <c r="D19" s="231">
        <v>1465158</v>
      </c>
      <c r="E19" s="232">
        <f t="shared" si="2"/>
        <v>0.44815580069770178</v>
      </c>
      <c r="F19" s="231">
        <v>534932</v>
      </c>
      <c r="G19" s="232">
        <f t="shared" si="3"/>
        <v>0.36510192074847903</v>
      </c>
      <c r="H19" s="232">
        <f t="shared" si="4"/>
        <v>0.16362254362930348</v>
      </c>
      <c r="I19" s="231">
        <v>930226</v>
      </c>
      <c r="J19" s="232">
        <f t="shared" si="5"/>
        <v>0.63489807925152097</v>
      </c>
      <c r="K19" s="232">
        <f t="shared" si="6"/>
        <v>0.28453325706839833</v>
      </c>
      <c r="L19" s="231">
        <v>156174</v>
      </c>
      <c r="M19" s="232">
        <f>L19/I19</f>
        <v>0.16788823361204697</v>
      </c>
      <c r="N19" s="232">
        <f t="shared" si="0"/>
        <v>0.10659191704921926</v>
      </c>
      <c r="O19" s="232">
        <f t="shared" si="1"/>
        <v>4.7769785933095874E-2</v>
      </c>
      <c r="P19" s="220"/>
      <c r="Q19" s="222"/>
      <c r="R19" s="222"/>
    </row>
    <row r="20" spans="1:19" s="221" customFormat="1" ht="30.75" customHeight="1" x14ac:dyDescent="0.3">
      <c r="A20" s="454" t="s">
        <v>24</v>
      </c>
      <c r="B20" s="454"/>
      <c r="C20" s="410">
        <f>SUM(C6:C19)</f>
        <v>395402361</v>
      </c>
      <c r="D20" s="410">
        <f>SUM(D6:D19)</f>
        <v>153661079</v>
      </c>
      <c r="E20" s="216">
        <f>D20/C20</f>
        <v>0.38861952824808754</v>
      </c>
      <c r="F20" s="410">
        <f>SUM(F6:F19)</f>
        <v>88981947</v>
      </c>
      <c r="G20" s="216">
        <f>F20/D20</f>
        <v>0.57907928005633746</v>
      </c>
      <c r="H20" s="216">
        <f>F20/C20</f>
        <v>0.22504151663373603</v>
      </c>
      <c r="I20" s="410">
        <f>SUM(I6:I19)</f>
        <v>64679132</v>
      </c>
      <c r="J20" s="216">
        <f>I20/D20</f>
        <v>0.42092071994366248</v>
      </c>
      <c r="K20" s="216">
        <f t="shared" ref="K20:K21" si="8">I20/C20</f>
        <v>0.16357801161435148</v>
      </c>
      <c r="L20" s="410">
        <f>SUM(L6:L19)</f>
        <v>27130460</v>
      </c>
      <c r="M20" s="216">
        <f>L20/I20</f>
        <v>0.41946233910498365</v>
      </c>
      <c r="N20" s="216">
        <f t="shared" si="0"/>
        <v>0.17656038976532243</v>
      </c>
      <c r="O20" s="216">
        <f t="shared" ref="O20:O21" si="9">L20/C20</f>
        <v>6.8614815377898056E-2</v>
      </c>
      <c r="P20" s="243"/>
      <c r="Q20" s="222"/>
      <c r="R20" s="222"/>
    </row>
    <row r="21" spans="1:19" s="221" customFormat="1" ht="40.799999999999997" customHeight="1" x14ac:dyDescent="0.3">
      <c r="A21" s="454" t="s">
        <v>252</v>
      </c>
      <c r="B21" s="454"/>
      <c r="C21" s="410">
        <v>25964191</v>
      </c>
      <c r="D21" s="410">
        <v>10578303</v>
      </c>
      <c r="E21" s="216">
        <f>D21/C21</f>
        <v>0.40741893325311002</v>
      </c>
      <c r="F21" s="410">
        <v>5970227</v>
      </c>
      <c r="G21" s="216">
        <f>F21/D21</f>
        <v>0.56438419281429164</v>
      </c>
      <c r="H21" s="216">
        <f>F21/C21</f>
        <v>0.22994080578131629</v>
      </c>
      <c r="I21" s="410">
        <v>4608076</v>
      </c>
      <c r="J21" s="216">
        <f>I21/D21</f>
        <v>0.43561580718570836</v>
      </c>
      <c r="K21" s="216">
        <f t="shared" si="8"/>
        <v>0.17747812747179376</v>
      </c>
      <c r="L21" s="410">
        <v>1985488</v>
      </c>
      <c r="M21" s="216">
        <f t="shared" si="7"/>
        <v>0.43087136583684815</v>
      </c>
      <c r="N21" s="216">
        <f t="shared" si="0"/>
        <v>0.18769437782222725</v>
      </c>
      <c r="O21" s="216">
        <f t="shared" si="9"/>
        <v>7.6470243189938017E-2</v>
      </c>
      <c r="P21" s="243"/>
      <c r="Q21" s="222"/>
      <c r="R21" s="224"/>
    </row>
    <row r="22" spans="1:19" s="221" customFormat="1" ht="11.25" customHeight="1" x14ac:dyDescent="0.3">
      <c r="A22" s="179"/>
      <c r="B22" s="179"/>
      <c r="C22" s="133"/>
      <c r="D22" s="133"/>
      <c r="E22" s="242"/>
      <c r="F22" s="133"/>
      <c r="G22" s="133"/>
      <c r="H22" s="133"/>
      <c r="I22" s="133"/>
      <c r="J22" s="133"/>
      <c r="K22" s="133"/>
      <c r="L22" s="133"/>
      <c r="N22" s="133"/>
      <c r="O22" s="133"/>
    </row>
    <row r="23" spans="1:19" s="246" customFormat="1" ht="33" customHeight="1" x14ac:dyDescent="0.3">
      <c r="A23" s="444" t="s">
        <v>25</v>
      </c>
      <c r="B23" s="445"/>
      <c r="C23" s="124">
        <f>SUM(C20:C21)</f>
        <v>421366552</v>
      </c>
      <c r="D23" s="124">
        <f>SUM(D20:D21)</f>
        <v>164239382</v>
      </c>
      <c r="E23" s="217">
        <f>D23/C23</f>
        <v>0.38977792902745634</v>
      </c>
      <c r="F23" s="124">
        <f>SUM(F20:F21)</f>
        <v>94952174</v>
      </c>
      <c r="G23" s="217">
        <f>F23/D23</f>
        <v>0.57813280130340483</v>
      </c>
      <c r="H23" s="217">
        <f>F23/C23</f>
        <v>0.22534340599488306</v>
      </c>
      <c r="I23" s="124">
        <f>SUM(I20:I21)</f>
        <v>69287208</v>
      </c>
      <c r="J23" s="217">
        <f>I23/D23</f>
        <v>0.42186719869659517</v>
      </c>
      <c r="K23" s="217">
        <f>I23/C23</f>
        <v>0.1644345230325733</v>
      </c>
      <c r="L23" s="124">
        <f>SUM(L20:L21)</f>
        <v>29115948</v>
      </c>
      <c r="M23" s="217">
        <f>L23/I23</f>
        <v>0.4202211178721475</v>
      </c>
      <c r="N23" s="217">
        <f>L23/D23</f>
        <v>0.17727750582987459</v>
      </c>
      <c r="O23" s="217">
        <f>L23/C23</f>
        <v>6.9098859085521339E-2</v>
      </c>
      <c r="P23" s="245"/>
    </row>
    <row r="25" spans="1:19" ht="14.4" customHeight="1" x14ac:dyDescent="0.3">
      <c r="A25" s="431" t="s">
        <v>246</v>
      </c>
      <c r="B25" s="431"/>
      <c r="C25" s="431"/>
      <c r="D25" s="431"/>
      <c r="E25" s="431"/>
      <c r="F25" s="431"/>
      <c r="G25" s="431"/>
      <c r="H25" s="431"/>
      <c r="I25" s="431"/>
      <c r="J25" s="431"/>
      <c r="K25" s="114"/>
      <c r="L25" s="114"/>
      <c r="M25" s="114"/>
      <c r="N25" s="114"/>
      <c r="O25" s="114"/>
      <c r="P25" s="114"/>
    </row>
    <row r="26" spans="1:19" ht="15.6" x14ac:dyDescent="0.3">
      <c r="A26" s="431"/>
      <c r="B26" s="431"/>
      <c r="C26" s="431"/>
      <c r="D26" s="431"/>
      <c r="E26" s="431"/>
      <c r="F26" s="431"/>
      <c r="G26" s="431"/>
      <c r="H26" s="431"/>
      <c r="I26" s="431"/>
      <c r="J26" s="431"/>
      <c r="K26" s="51"/>
      <c r="L26" s="51"/>
      <c r="M26" s="51"/>
      <c r="N26" s="51"/>
      <c r="O26" s="51"/>
      <c r="P26" s="51"/>
      <c r="Q26" s="51"/>
      <c r="R26" s="51"/>
      <c r="S26" s="51"/>
    </row>
    <row r="27" spans="1:19" x14ac:dyDescent="0.3">
      <c r="A27" s="105"/>
      <c r="B27" s="86"/>
      <c r="C27" s="98"/>
      <c r="D27" s="98"/>
      <c r="E27" s="125"/>
      <c r="F27" s="98"/>
      <c r="G27" s="98"/>
      <c r="H27" s="98"/>
      <c r="I27" s="98"/>
      <c r="J27" s="125"/>
      <c r="K27" s="98"/>
      <c r="L27" s="50"/>
      <c r="M27" s="50"/>
      <c r="N27" s="98"/>
      <c r="O27" s="125"/>
      <c r="P27" s="98"/>
      <c r="Q27" s="44"/>
      <c r="R27" s="43"/>
      <c r="S27" s="45"/>
    </row>
    <row r="28" spans="1:19" x14ac:dyDescent="0.3">
      <c r="A28" s="105"/>
      <c r="B28" s="86"/>
      <c r="C28" s="98"/>
      <c r="D28" s="98"/>
      <c r="E28" s="125"/>
      <c r="F28" s="98"/>
      <c r="G28" s="98"/>
      <c r="H28" s="98"/>
      <c r="I28" s="98"/>
      <c r="J28" s="125"/>
      <c r="K28" s="98"/>
      <c r="L28" s="50"/>
      <c r="M28" s="50"/>
      <c r="N28" s="98"/>
      <c r="O28" s="125"/>
      <c r="P28" s="98"/>
      <c r="Q28" s="44"/>
      <c r="R28" s="43"/>
      <c r="S28" s="45"/>
    </row>
    <row r="29" spans="1:19" x14ac:dyDescent="0.3">
      <c r="A29" s="105"/>
      <c r="B29" s="86"/>
      <c r="C29" s="98"/>
      <c r="D29" s="98"/>
      <c r="E29" s="125"/>
      <c r="F29" s="98"/>
      <c r="G29" s="98"/>
      <c r="H29" s="98"/>
      <c r="I29" s="98"/>
      <c r="J29" s="125"/>
      <c r="K29" s="98"/>
      <c r="L29" s="50"/>
      <c r="M29" s="50"/>
      <c r="N29" s="98"/>
      <c r="O29" s="125"/>
      <c r="P29" s="98"/>
      <c r="Q29" s="44"/>
      <c r="R29" s="43"/>
      <c r="S29" s="45"/>
    </row>
    <row r="30" spans="1:19" x14ac:dyDescent="0.3">
      <c r="A30" s="105"/>
      <c r="B30" s="86"/>
      <c r="C30" s="98"/>
      <c r="D30" s="98"/>
      <c r="E30" s="125"/>
      <c r="F30" s="98"/>
      <c r="G30" s="98"/>
      <c r="H30" s="98"/>
      <c r="I30" s="98"/>
      <c r="J30" s="125"/>
      <c r="K30" s="98"/>
      <c r="L30" s="50"/>
      <c r="M30" s="50"/>
      <c r="N30" s="98"/>
      <c r="O30" s="125"/>
      <c r="P30" s="98"/>
      <c r="Q30" s="44"/>
      <c r="R30" s="43"/>
      <c r="S30" s="45"/>
    </row>
    <row r="31" spans="1:19" x14ac:dyDescent="0.3">
      <c r="A31" s="105"/>
      <c r="B31" s="86"/>
      <c r="C31" s="98"/>
      <c r="D31" s="98"/>
      <c r="E31" s="125"/>
      <c r="F31" s="98"/>
      <c r="G31" s="98"/>
      <c r="H31" s="98"/>
      <c r="I31" s="98"/>
      <c r="J31" s="125"/>
      <c r="K31" s="98"/>
      <c r="L31" s="50"/>
      <c r="M31" s="50"/>
      <c r="N31" s="98"/>
      <c r="O31" s="125"/>
      <c r="P31" s="98"/>
      <c r="Q31" s="44"/>
      <c r="R31" s="43"/>
      <c r="S31" s="45"/>
    </row>
    <row r="32" spans="1:19" x14ac:dyDescent="0.3">
      <c r="A32" s="105"/>
      <c r="B32" s="86"/>
      <c r="C32" s="98"/>
      <c r="D32" s="98"/>
      <c r="E32" s="125"/>
      <c r="F32" s="98"/>
      <c r="G32" s="98"/>
      <c r="H32" s="98"/>
      <c r="I32" s="98"/>
      <c r="J32" s="125"/>
      <c r="K32" s="98"/>
      <c r="L32" s="132"/>
      <c r="M32" s="132"/>
      <c r="N32" s="98"/>
      <c r="O32" s="125"/>
      <c r="P32" s="98"/>
      <c r="Q32" s="44"/>
      <c r="R32" s="43"/>
      <c r="S32" s="45"/>
    </row>
    <row r="33" spans="1:19" x14ac:dyDescent="0.3">
      <c r="A33" s="105"/>
      <c r="B33" s="86"/>
      <c r="C33" s="98"/>
      <c r="D33" s="98"/>
      <c r="E33" s="125"/>
      <c r="F33" s="98"/>
      <c r="G33" s="98"/>
      <c r="H33" s="98"/>
      <c r="I33" s="98"/>
      <c r="J33" s="125"/>
      <c r="K33" s="98"/>
      <c r="L33" s="50"/>
      <c r="M33" s="50"/>
      <c r="N33" s="98"/>
      <c r="O33" s="125"/>
      <c r="P33" s="98"/>
      <c r="Q33" s="44"/>
      <c r="R33" s="43"/>
      <c r="S33" s="45"/>
    </row>
    <row r="34" spans="1:19" x14ac:dyDescent="0.3">
      <c r="A34" s="105"/>
      <c r="B34" s="86"/>
      <c r="C34" s="98"/>
      <c r="D34" s="98"/>
      <c r="E34" s="125"/>
      <c r="F34" s="98"/>
      <c r="G34" s="98"/>
      <c r="H34" s="98"/>
      <c r="I34" s="98"/>
      <c r="J34" s="125"/>
      <c r="K34" s="98"/>
      <c r="L34" s="108"/>
      <c r="M34" s="108"/>
      <c r="N34" s="98"/>
      <c r="O34" s="125"/>
      <c r="P34" s="98"/>
      <c r="Q34" s="44"/>
      <c r="R34" s="43"/>
      <c r="S34" s="45"/>
    </row>
    <row r="35" spans="1:19" x14ac:dyDescent="0.3">
      <c r="A35" s="127"/>
      <c r="B35" s="114"/>
      <c r="C35" s="116"/>
      <c r="D35" s="116"/>
      <c r="E35" s="116"/>
      <c r="F35" s="116"/>
      <c r="G35" s="116"/>
      <c r="H35" s="116"/>
      <c r="I35" s="116"/>
      <c r="J35" s="114"/>
      <c r="K35" s="114"/>
      <c r="L35" s="116"/>
      <c r="M35" s="116"/>
      <c r="N35" s="114"/>
      <c r="O35" s="114"/>
      <c r="P35" s="98"/>
      <c r="Q35" s="46"/>
      <c r="R35" s="46"/>
      <c r="S35" s="46"/>
    </row>
    <row r="36" spans="1:19" x14ac:dyDescent="0.3">
      <c r="A36" s="127"/>
      <c r="B36" s="114"/>
      <c r="C36" s="116"/>
      <c r="D36" s="116"/>
      <c r="E36" s="116"/>
      <c r="F36" s="116"/>
      <c r="G36" s="116"/>
      <c r="H36" s="116"/>
      <c r="I36" s="116"/>
      <c r="J36" s="114"/>
      <c r="K36" s="114"/>
      <c r="L36" s="116"/>
      <c r="M36" s="116"/>
      <c r="N36" s="114"/>
      <c r="O36" s="114"/>
      <c r="P36" s="98"/>
      <c r="Q36" s="46"/>
      <c r="R36" s="46"/>
      <c r="S36" s="46"/>
    </row>
    <row r="37" spans="1:19" x14ac:dyDescent="0.3">
      <c r="A37" s="127"/>
      <c r="B37" s="114"/>
      <c r="C37" s="116"/>
      <c r="D37" s="116"/>
      <c r="E37" s="116"/>
      <c r="F37" s="116"/>
      <c r="G37" s="116"/>
      <c r="H37" s="116"/>
      <c r="I37" s="116"/>
      <c r="J37" s="114"/>
      <c r="K37" s="114"/>
      <c r="L37" s="116"/>
      <c r="M37" s="116"/>
      <c r="N37" s="114"/>
      <c r="O37" s="114"/>
      <c r="P37" s="98"/>
      <c r="Q37" s="46"/>
      <c r="R37" s="46"/>
      <c r="S37" s="46"/>
    </row>
    <row r="38" spans="1:19" x14ac:dyDescent="0.3">
      <c r="A38" s="114"/>
      <c r="B38" s="114"/>
      <c r="C38" s="117"/>
      <c r="D38" s="117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</row>
  </sheetData>
  <mergeCells count="13">
    <mergeCell ref="A2:A4"/>
    <mergeCell ref="B2:B4"/>
    <mergeCell ref="C2:C4"/>
    <mergeCell ref="D2:O2"/>
    <mergeCell ref="D3:E3"/>
    <mergeCell ref="F3:H3"/>
    <mergeCell ref="L3:O3"/>
    <mergeCell ref="I3:K3"/>
    <mergeCell ref="A25:J26"/>
    <mergeCell ref="A5:O5"/>
    <mergeCell ref="A20:B20"/>
    <mergeCell ref="A21:B21"/>
    <mergeCell ref="A23:B23"/>
  </mergeCells>
  <pageMargins left="0.31496062992125984" right="0.11811023622047245" top="0.74803149606299213" bottom="0.74803149606299213" header="0.31496062992125984" footer="0.31496062992125984"/>
  <pageSetup paperSize="9" firstPageNumber="6" orientation="landscape" useFirstPageNumber="1" r:id="rId1"/>
  <headerFooter>
    <oddHeader>&amp;LAugstākās izglītības finansējums</oddHeader>
    <oddFooter>&amp;C&amp;P</oddFooter>
  </headerFooter>
  <ignoredErrors>
    <ignoredError sqref="E23 E2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762F3"/>
  </sheetPr>
  <dimension ref="A1:X44"/>
  <sheetViews>
    <sheetView zoomScale="80" zoomScaleNormal="80" workbookViewId="0"/>
  </sheetViews>
  <sheetFormatPr defaultColWidth="9.109375" defaultRowHeight="13.8" x14ac:dyDescent="0.3"/>
  <cols>
    <col min="1" max="1" width="5.109375" style="5" customWidth="1"/>
    <col min="2" max="2" width="11.77734375" style="5" customWidth="1"/>
    <col min="3" max="3" width="13" style="5" customWidth="1"/>
    <col min="4" max="4" width="11.77734375" style="5" customWidth="1"/>
    <col min="5" max="5" width="12.88671875" style="5" customWidth="1"/>
    <col min="6" max="6" width="11.6640625" style="5" customWidth="1"/>
    <col min="7" max="8" width="12.88671875" style="5" customWidth="1"/>
    <col min="9" max="9" width="11.6640625" style="5" customWidth="1"/>
    <col min="10" max="11" width="12.88671875" style="5" customWidth="1"/>
    <col min="12" max="12" width="11.6640625" style="5" customWidth="1"/>
    <col min="13" max="15" width="12.88671875" style="5" customWidth="1"/>
    <col min="16" max="16" width="13.44140625" style="5" bestFit="1" customWidth="1"/>
    <col min="17" max="17" width="9.109375" style="5"/>
    <col min="18" max="18" width="9.88671875" style="5" bestFit="1" customWidth="1"/>
    <col min="19" max="16384" width="9.109375" style="5"/>
  </cols>
  <sheetData>
    <row r="1" spans="1:24" ht="20.25" customHeight="1" x14ac:dyDescent="0.3">
      <c r="A1" s="213" t="s">
        <v>264</v>
      </c>
    </row>
    <row r="2" spans="1:24" ht="18.600000000000001" customHeight="1" x14ac:dyDescent="0.3">
      <c r="A2" s="446" t="s">
        <v>0</v>
      </c>
      <c r="B2" s="449" t="s">
        <v>1</v>
      </c>
      <c r="C2" s="450" t="s">
        <v>27</v>
      </c>
      <c r="D2" s="450" t="s">
        <v>253</v>
      </c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</row>
    <row r="3" spans="1:24" ht="18.600000000000001" customHeight="1" x14ac:dyDescent="0.3">
      <c r="A3" s="446"/>
      <c r="B3" s="446"/>
      <c r="C3" s="450"/>
      <c r="D3" s="450" t="s">
        <v>7</v>
      </c>
      <c r="E3" s="451"/>
      <c r="F3" s="446" t="s">
        <v>254</v>
      </c>
      <c r="G3" s="446"/>
      <c r="H3" s="446"/>
      <c r="I3" s="446" t="s">
        <v>255</v>
      </c>
      <c r="J3" s="446"/>
      <c r="K3" s="446"/>
      <c r="L3" s="466" t="s">
        <v>161</v>
      </c>
      <c r="M3" s="466"/>
      <c r="N3" s="446"/>
      <c r="O3" s="446"/>
      <c r="P3" s="46"/>
      <c r="Q3" s="46"/>
      <c r="R3" s="46"/>
      <c r="S3" s="46"/>
      <c r="T3" s="46"/>
      <c r="U3" s="46"/>
      <c r="V3" s="46"/>
      <c r="W3" s="46"/>
      <c r="X3" s="46"/>
    </row>
    <row r="4" spans="1:24" ht="87.6" customHeight="1" x14ac:dyDescent="0.3">
      <c r="A4" s="447"/>
      <c r="B4" s="447"/>
      <c r="C4" s="447"/>
      <c r="D4" s="57" t="s">
        <v>5</v>
      </c>
      <c r="E4" s="247" t="s">
        <v>6</v>
      </c>
      <c r="F4" s="57" t="s">
        <v>5</v>
      </c>
      <c r="G4" s="247" t="s">
        <v>69</v>
      </c>
      <c r="H4" s="247" t="s">
        <v>6</v>
      </c>
      <c r="I4" s="57" t="s">
        <v>5</v>
      </c>
      <c r="J4" s="247" t="s">
        <v>69</v>
      </c>
      <c r="K4" s="247" t="s">
        <v>6</v>
      </c>
      <c r="L4" s="57" t="s">
        <v>5</v>
      </c>
      <c r="M4" s="230" t="s">
        <v>162</v>
      </c>
      <c r="N4" s="247" t="s">
        <v>69</v>
      </c>
      <c r="O4" s="247" t="s">
        <v>6</v>
      </c>
      <c r="P4" s="46"/>
      <c r="Q4" s="46"/>
      <c r="R4" s="46"/>
      <c r="S4" s="46"/>
      <c r="T4" s="46"/>
      <c r="U4" s="46"/>
      <c r="V4" s="46"/>
      <c r="W4" s="46"/>
      <c r="X4" s="46"/>
    </row>
    <row r="5" spans="1:24" s="253" customFormat="1" ht="19.2" customHeight="1" x14ac:dyDescent="0.3">
      <c r="A5" s="448" t="s">
        <v>195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6"/>
      <c r="Q5" s="46"/>
      <c r="R5" s="46"/>
      <c r="S5" s="46"/>
      <c r="T5" s="46"/>
      <c r="U5" s="46"/>
      <c r="V5" s="46"/>
      <c r="W5" s="330"/>
      <c r="X5" s="330"/>
    </row>
    <row r="6" spans="1:24" s="228" customFormat="1" ht="18" customHeight="1" x14ac:dyDescent="0.3">
      <c r="A6" s="240">
        <v>1</v>
      </c>
      <c r="B6" s="186" t="s">
        <v>138</v>
      </c>
      <c r="C6" s="231">
        <v>3560848</v>
      </c>
      <c r="D6" s="231">
        <v>2172912</v>
      </c>
      <c r="E6" s="232">
        <f>D6/C6</f>
        <v>0.6102231827924135</v>
      </c>
      <c r="F6" s="231">
        <v>1463930</v>
      </c>
      <c r="G6" s="232">
        <f>F6/D6</f>
        <v>0.67371803368014904</v>
      </c>
      <c r="H6" s="232">
        <f>F6/C6</f>
        <v>0.41111836281694697</v>
      </c>
      <c r="I6" s="231">
        <v>708982</v>
      </c>
      <c r="J6" s="232">
        <f>I6/D6</f>
        <v>0.32628196631985096</v>
      </c>
      <c r="K6" s="232">
        <f>I6/C6</f>
        <v>0.19910481997546653</v>
      </c>
      <c r="L6" s="231">
        <v>91392</v>
      </c>
      <c r="M6" s="232">
        <f>L6/I6</f>
        <v>0.12890595247834219</v>
      </c>
      <c r="N6" s="232">
        <f>L6/D6</f>
        <v>4.2059687644966752E-2</v>
      </c>
      <c r="O6" s="232">
        <f>L6/C6</f>
        <v>2.5665796461966362E-2</v>
      </c>
      <c r="P6" s="222"/>
      <c r="Q6" s="222"/>
      <c r="R6" s="222"/>
      <c r="S6" s="222"/>
      <c r="T6" s="222"/>
      <c r="U6" s="222"/>
      <c r="V6" s="222"/>
      <c r="W6" s="222"/>
      <c r="X6" s="222"/>
    </row>
    <row r="7" spans="1:24" s="228" customFormat="1" ht="18" customHeight="1" x14ac:dyDescent="0.3">
      <c r="A7" s="240">
        <v>2</v>
      </c>
      <c r="B7" s="186" t="s">
        <v>39</v>
      </c>
      <c r="C7" s="231">
        <v>1536114</v>
      </c>
      <c r="D7" s="231">
        <v>817821</v>
      </c>
      <c r="E7" s="232">
        <f t="shared" ref="E7:E14" si="0">D7/C7</f>
        <v>0.53239603310691785</v>
      </c>
      <c r="F7" s="231">
        <v>375154</v>
      </c>
      <c r="G7" s="232">
        <f t="shared" ref="G7:G14" si="1">F7/D7</f>
        <v>0.45872385277462918</v>
      </c>
      <c r="H7" s="232">
        <f t="shared" ref="H7:H14" si="2">F7/C7</f>
        <v>0.24422275950873437</v>
      </c>
      <c r="I7" s="231">
        <v>442667</v>
      </c>
      <c r="J7" s="232">
        <f t="shared" ref="J7:J14" si="3">I7/D7</f>
        <v>0.54127614722537087</v>
      </c>
      <c r="K7" s="232">
        <f t="shared" ref="K7:K14" si="4">I7/C7</f>
        <v>0.28817327359818345</v>
      </c>
      <c r="L7" s="231">
        <v>111055</v>
      </c>
      <c r="M7" s="232">
        <f t="shared" ref="M7:M15" si="5">L7/I7</f>
        <v>0.25087707012268817</v>
      </c>
      <c r="N7" s="232">
        <f t="shared" ref="N7:N14" si="6">L7/D7</f>
        <v>0.13579377394319783</v>
      </c>
      <c r="O7" s="232">
        <f t="shared" ref="O7:O14" si="7">L7/C7</f>
        <v>7.2296066567976075E-2</v>
      </c>
      <c r="P7" s="219"/>
      <c r="Q7" s="222"/>
      <c r="R7" s="222"/>
      <c r="S7" s="222"/>
      <c r="T7" s="222"/>
      <c r="U7" s="222"/>
      <c r="V7" s="222"/>
      <c r="W7" s="222"/>
      <c r="X7" s="222"/>
    </row>
    <row r="8" spans="1:24" s="228" customFormat="1" ht="18" customHeight="1" x14ac:dyDescent="0.3">
      <c r="A8" s="240">
        <v>3</v>
      </c>
      <c r="B8" s="186" t="s">
        <v>40</v>
      </c>
      <c r="C8" s="231">
        <v>1800489</v>
      </c>
      <c r="D8" s="231">
        <v>1143625</v>
      </c>
      <c r="E8" s="232">
        <f t="shared" si="0"/>
        <v>0.63517466643783993</v>
      </c>
      <c r="F8" s="231">
        <v>849050</v>
      </c>
      <c r="G8" s="232">
        <f t="shared" si="1"/>
        <v>0.74241993660509342</v>
      </c>
      <c r="H8" s="232">
        <f t="shared" si="2"/>
        <v>0.47156633558994249</v>
      </c>
      <c r="I8" s="231">
        <v>294575</v>
      </c>
      <c r="J8" s="232">
        <f t="shared" si="3"/>
        <v>0.25758006339490652</v>
      </c>
      <c r="K8" s="232">
        <f t="shared" si="4"/>
        <v>0.16360833084789744</v>
      </c>
      <c r="L8" s="231">
        <v>130387</v>
      </c>
      <c r="M8" s="232">
        <f t="shared" si="5"/>
        <v>0.44262751421539503</v>
      </c>
      <c r="N8" s="232">
        <f t="shared" si="6"/>
        <v>0.11401202317193136</v>
      </c>
      <c r="O8" s="232">
        <f t="shared" si="7"/>
        <v>7.2417548788134778E-2</v>
      </c>
      <c r="P8" s="219"/>
      <c r="Q8" s="222"/>
      <c r="R8" s="222"/>
      <c r="S8" s="222"/>
      <c r="T8" s="222"/>
      <c r="U8" s="222"/>
      <c r="V8" s="222"/>
      <c r="W8" s="222"/>
      <c r="X8" s="222"/>
    </row>
    <row r="9" spans="1:24" s="228" customFormat="1" ht="18" customHeight="1" x14ac:dyDescent="0.3">
      <c r="A9" s="240">
        <v>4</v>
      </c>
      <c r="B9" s="186" t="s">
        <v>41</v>
      </c>
      <c r="C9" s="231">
        <v>508370</v>
      </c>
      <c r="D9" s="231">
        <v>189659</v>
      </c>
      <c r="E9" s="232">
        <f t="shared" si="0"/>
        <v>0.37307276196471073</v>
      </c>
      <c r="F9" s="231">
        <v>63659</v>
      </c>
      <c r="G9" s="232">
        <f t="shared" si="1"/>
        <v>0.33564977143188562</v>
      </c>
      <c r="H9" s="232">
        <f t="shared" si="2"/>
        <v>0.12522178728091743</v>
      </c>
      <c r="I9" s="231">
        <v>126000</v>
      </c>
      <c r="J9" s="232">
        <f t="shared" si="3"/>
        <v>0.66435022856811432</v>
      </c>
      <c r="K9" s="232">
        <f t="shared" si="4"/>
        <v>0.2478509746837933</v>
      </c>
      <c r="L9" s="231">
        <v>76000</v>
      </c>
      <c r="M9" s="232">
        <f t="shared" si="5"/>
        <v>0.60317460317460314</v>
      </c>
      <c r="N9" s="232">
        <f t="shared" si="6"/>
        <v>0.40071918548552932</v>
      </c>
      <c r="O9" s="232">
        <f t="shared" si="7"/>
        <v>0.14949741330133565</v>
      </c>
      <c r="P9" s="219"/>
      <c r="Q9" s="222"/>
      <c r="R9" s="222"/>
      <c r="S9" s="222"/>
      <c r="T9" s="222"/>
      <c r="U9" s="222"/>
      <c r="V9" s="222"/>
      <c r="W9" s="222"/>
      <c r="X9" s="222"/>
    </row>
    <row r="10" spans="1:24" s="228" customFormat="1" ht="18" customHeight="1" x14ac:dyDescent="0.3">
      <c r="A10" s="240">
        <v>5</v>
      </c>
      <c r="B10" s="186" t="s">
        <v>157</v>
      </c>
      <c r="C10" s="231">
        <v>1034132</v>
      </c>
      <c r="D10" s="231">
        <v>516208</v>
      </c>
      <c r="E10" s="232">
        <f t="shared" si="0"/>
        <v>0.49917031868272138</v>
      </c>
      <c r="F10" s="231">
        <v>350085</v>
      </c>
      <c r="G10" s="232">
        <f>F10/D10</f>
        <v>0.67818592505346686</v>
      </c>
      <c r="H10" s="232">
        <f>F10/C10</f>
        <v>0.3385302843350752</v>
      </c>
      <c r="I10" s="231">
        <v>166123</v>
      </c>
      <c r="J10" s="232">
        <f t="shared" si="3"/>
        <v>0.32181407494653319</v>
      </c>
      <c r="K10" s="232">
        <f t="shared" si="4"/>
        <v>0.16064003434764615</v>
      </c>
      <c r="L10" s="231">
        <v>47994</v>
      </c>
      <c r="M10" s="232">
        <f>L10/I10</f>
        <v>0.28890641271828704</v>
      </c>
      <c r="N10" s="232">
        <f t="shared" si="6"/>
        <v>9.2974149955056873E-2</v>
      </c>
      <c r="O10" s="232">
        <f t="shared" si="7"/>
        <v>4.6409936062320863E-2</v>
      </c>
      <c r="P10" s="219"/>
      <c r="Q10" s="222"/>
      <c r="R10" s="222"/>
      <c r="S10" s="222"/>
      <c r="T10" s="222"/>
      <c r="U10" s="222"/>
      <c r="V10" s="222"/>
      <c r="W10" s="222"/>
      <c r="X10" s="222"/>
    </row>
    <row r="11" spans="1:24" s="228" customFormat="1" ht="18" customHeight="1" x14ac:dyDescent="0.3">
      <c r="A11" s="240">
        <v>6</v>
      </c>
      <c r="B11" s="186" t="s">
        <v>42</v>
      </c>
      <c r="C11" s="231">
        <v>1426408</v>
      </c>
      <c r="D11" s="231">
        <v>877435</v>
      </c>
      <c r="E11" s="232">
        <f t="shared" si="0"/>
        <v>0.61513606205237215</v>
      </c>
      <c r="F11" s="231">
        <v>640004</v>
      </c>
      <c r="G11" s="232">
        <f t="shared" si="1"/>
        <v>0.72940331762466737</v>
      </c>
      <c r="H11" s="232">
        <f t="shared" si="2"/>
        <v>0.44868228445157349</v>
      </c>
      <c r="I11" s="231">
        <v>237431</v>
      </c>
      <c r="J11" s="232">
        <f t="shared" si="3"/>
        <v>0.27059668237533263</v>
      </c>
      <c r="K11" s="232">
        <f t="shared" si="4"/>
        <v>0.16645377760079866</v>
      </c>
      <c r="L11" s="231">
        <v>204988</v>
      </c>
      <c r="M11" s="232">
        <f t="shared" si="5"/>
        <v>0.86335819669714575</v>
      </c>
      <c r="N11" s="232">
        <f t="shared" si="6"/>
        <v>0.2336218637277975</v>
      </c>
      <c r="O11" s="232">
        <f t="shared" si="7"/>
        <v>0.14370923326285326</v>
      </c>
      <c r="P11" s="219"/>
      <c r="Q11" s="222"/>
      <c r="R11" s="222"/>
      <c r="S11" s="222"/>
      <c r="T11" s="222"/>
      <c r="U11" s="222"/>
      <c r="V11" s="222"/>
      <c r="W11" s="222"/>
      <c r="X11" s="222"/>
    </row>
    <row r="12" spans="1:24" s="228" customFormat="1" ht="18" customHeight="1" x14ac:dyDescent="0.3">
      <c r="A12" s="240">
        <v>7</v>
      </c>
      <c r="B12" s="186" t="s">
        <v>156</v>
      </c>
      <c r="C12" s="231">
        <v>417469</v>
      </c>
      <c r="D12" s="231">
        <v>293709</v>
      </c>
      <c r="E12" s="232">
        <f t="shared" si="0"/>
        <v>0.70354685018528318</v>
      </c>
      <c r="F12" s="231">
        <v>51951</v>
      </c>
      <c r="G12" s="232">
        <f t="shared" si="1"/>
        <v>0.17687915589920636</v>
      </c>
      <c r="H12" s="232">
        <f t="shared" si="2"/>
        <v>0.12444277299631828</v>
      </c>
      <c r="I12" s="231">
        <v>241758</v>
      </c>
      <c r="J12" s="232">
        <f t="shared" si="3"/>
        <v>0.82312084410079367</v>
      </c>
      <c r="K12" s="232">
        <f t="shared" si="4"/>
        <v>0.57910407718896495</v>
      </c>
      <c r="L12" s="231">
        <v>94904</v>
      </c>
      <c r="M12" s="232">
        <f t="shared" si="5"/>
        <v>0.39255784710330166</v>
      </c>
      <c r="N12" s="232">
        <f t="shared" si="6"/>
        <v>0.32312254646605992</v>
      </c>
      <c r="O12" s="232">
        <f t="shared" si="7"/>
        <v>0.22733184979004428</v>
      </c>
      <c r="P12" s="219"/>
      <c r="Q12" s="222"/>
      <c r="R12" s="222"/>
      <c r="S12" s="222"/>
      <c r="T12" s="222"/>
      <c r="U12" s="222"/>
      <c r="V12" s="222"/>
      <c r="W12" s="222"/>
      <c r="X12" s="222"/>
    </row>
    <row r="13" spans="1:24" s="228" customFormat="1" ht="18" customHeight="1" x14ac:dyDescent="0.3">
      <c r="A13" s="240">
        <v>8</v>
      </c>
      <c r="B13" s="186" t="s">
        <v>43</v>
      </c>
      <c r="C13" s="231">
        <v>729425</v>
      </c>
      <c r="D13" s="231">
        <v>392551</v>
      </c>
      <c r="E13" s="232">
        <f t="shared" si="0"/>
        <v>0.53816499297391784</v>
      </c>
      <c r="F13" s="231">
        <v>216849</v>
      </c>
      <c r="G13" s="232">
        <f t="shared" si="1"/>
        <v>0.55240975058017938</v>
      </c>
      <c r="H13" s="232">
        <f t="shared" si="2"/>
        <v>0.29728758953970591</v>
      </c>
      <c r="I13" s="231">
        <v>175702</v>
      </c>
      <c r="J13" s="232">
        <f t="shared" si="3"/>
        <v>0.44759024941982062</v>
      </c>
      <c r="K13" s="232">
        <f t="shared" si="4"/>
        <v>0.24087740343421188</v>
      </c>
      <c r="L13" s="231">
        <v>10583</v>
      </c>
      <c r="M13" s="232">
        <f t="shared" si="5"/>
        <v>6.0232666674255274E-2</v>
      </c>
      <c r="N13" s="232">
        <f t="shared" si="6"/>
        <v>2.6959554299950835E-2</v>
      </c>
      <c r="O13" s="232">
        <f t="shared" si="7"/>
        <v>1.4508688350412996E-2</v>
      </c>
      <c r="P13" s="219"/>
      <c r="Q13" s="222"/>
      <c r="R13" s="222"/>
      <c r="S13" s="222"/>
      <c r="T13" s="222"/>
      <c r="U13" s="222"/>
      <c r="V13" s="222"/>
      <c r="W13" s="222"/>
      <c r="X13" s="222"/>
    </row>
    <row r="14" spans="1:24" s="228" customFormat="1" ht="18" customHeight="1" x14ac:dyDescent="0.3">
      <c r="A14" s="240">
        <v>9</v>
      </c>
      <c r="B14" s="186" t="s">
        <v>44</v>
      </c>
      <c r="C14" s="231">
        <v>1243156</v>
      </c>
      <c r="D14" s="231">
        <v>586329</v>
      </c>
      <c r="E14" s="232">
        <f t="shared" si="0"/>
        <v>0.47164555373581435</v>
      </c>
      <c r="F14" s="231">
        <v>350660</v>
      </c>
      <c r="G14" s="232">
        <f t="shared" si="1"/>
        <v>0.598060133474551</v>
      </c>
      <c r="H14" s="232">
        <f t="shared" si="2"/>
        <v>0.28207240281991963</v>
      </c>
      <c r="I14" s="231">
        <v>235669</v>
      </c>
      <c r="J14" s="232">
        <f t="shared" si="3"/>
        <v>0.401939866525449</v>
      </c>
      <c r="K14" s="232">
        <f t="shared" si="4"/>
        <v>0.18957315091589472</v>
      </c>
      <c r="L14" s="231">
        <v>151000</v>
      </c>
      <c r="M14" s="232">
        <f t="shared" si="5"/>
        <v>0.64072915826858856</v>
      </c>
      <c r="N14" s="232">
        <f t="shared" si="6"/>
        <v>0.25753459235343978</v>
      </c>
      <c r="O14" s="232">
        <f t="shared" si="7"/>
        <v>0.12146504541666532</v>
      </c>
      <c r="P14" s="219"/>
      <c r="Q14" s="222"/>
      <c r="R14" s="222"/>
      <c r="S14" s="222"/>
      <c r="T14" s="222"/>
      <c r="U14" s="222"/>
      <c r="V14" s="222"/>
      <c r="W14" s="222"/>
      <c r="X14" s="222"/>
    </row>
    <row r="15" spans="1:24" ht="33" customHeight="1" x14ac:dyDescent="0.3">
      <c r="A15" s="454" t="s">
        <v>45</v>
      </c>
      <c r="B15" s="454"/>
      <c r="C15" s="410">
        <f>SUM(C6:C14)</f>
        <v>12256411</v>
      </c>
      <c r="D15" s="410">
        <f>SUM(D6:D14)</f>
        <v>6990249</v>
      </c>
      <c r="E15" s="216">
        <f>D15/C15</f>
        <v>0.57033408882910341</v>
      </c>
      <c r="F15" s="410">
        <f>SUM(F6:F14)</f>
        <v>4361342</v>
      </c>
      <c r="G15" s="216">
        <f>F15/D15</f>
        <v>0.62391797488186762</v>
      </c>
      <c r="H15" s="216">
        <f>F15/C15</f>
        <v>0.3558416897083494</v>
      </c>
      <c r="I15" s="410">
        <f>SUM(I6:I14)</f>
        <v>2628907</v>
      </c>
      <c r="J15" s="216">
        <f>I15/D15</f>
        <v>0.37608202511813243</v>
      </c>
      <c r="K15" s="216">
        <f>I15/C15</f>
        <v>0.21449239912075402</v>
      </c>
      <c r="L15" s="410">
        <f>SUM(L6:L14)</f>
        <v>918303</v>
      </c>
      <c r="M15" s="216">
        <f t="shared" si="5"/>
        <v>0.34930980822067881</v>
      </c>
      <c r="N15" s="216">
        <f>L15/D15</f>
        <v>0.13136914006925934</v>
      </c>
      <c r="O15" s="216">
        <f>L15/C15</f>
        <v>7.4924298801663874E-2</v>
      </c>
      <c r="P15" s="130"/>
      <c r="Q15" s="46"/>
      <c r="R15" s="46"/>
      <c r="S15" s="46"/>
      <c r="T15" s="46"/>
      <c r="U15" s="46"/>
      <c r="V15" s="46"/>
      <c r="W15" s="46"/>
      <c r="X15" s="46"/>
    </row>
    <row r="16" spans="1:24" s="253" customFormat="1" ht="19.2" customHeight="1" x14ac:dyDescent="0.3">
      <c r="A16" s="448" t="s">
        <v>46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331"/>
      <c r="Q16" s="330"/>
      <c r="R16" s="330"/>
      <c r="S16" s="330"/>
      <c r="T16" s="330"/>
      <c r="U16" s="330"/>
      <c r="V16" s="330"/>
      <c r="W16" s="330"/>
      <c r="X16" s="330"/>
    </row>
    <row r="17" spans="1:24" s="228" customFormat="1" ht="18" customHeight="1" x14ac:dyDescent="0.3">
      <c r="A17" s="185">
        <v>1</v>
      </c>
      <c r="B17" s="186" t="s">
        <v>47</v>
      </c>
      <c r="C17" s="231">
        <v>1235763</v>
      </c>
      <c r="D17" s="231">
        <v>792481</v>
      </c>
      <c r="E17" s="232">
        <f>D17/C17</f>
        <v>0.64128882318049663</v>
      </c>
      <c r="F17" s="231">
        <v>519360</v>
      </c>
      <c r="G17" s="232">
        <f>F17/D17</f>
        <v>0.65535956067085521</v>
      </c>
      <c r="H17" s="232">
        <f>F17/C17</f>
        <v>0.42027476142269998</v>
      </c>
      <c r="I17" s="231">
        <v>273121</v>
      </c>
      <c r="J17" s="232">
        <f>I17/D17</f>
        <v>0.34464043932914479</v>
      </c>
      <c r="K17" s="232">
        <f>I17/C17</f>
        <v>0.22101406175779659</v>
      </c>
      <c r="L17" s="231">
        <v>32872</v>
      </c>
      <c r="M17" s="232">
        <f>L17/I17</f>
        <v>0.12035691140556749</v>
      </c>
      <c r="N17" s="232">
        <f>L17/D17</f>
        <v>4.1479858823113738E-2</v>
      </c>
      <c r="O17" s="232">
        <f>L17/C17</f>
        <v>2.6600569850367749E-2</v>
      </c>
      <c r="P17" s="219"/>
      <c r="Q17" s="222"/>
      <c r="R17" s="222"/>
      <c r="S17" s="222"/>
      <c r="T17" s="222"/>
      <c r="U17" s="222"/>
      <c r="V17" s="222"/>
      <c r="W17" s="222"/>
      <c r="X17" s="222"/>
    </row>
    <row r="18" spans="1:24" s="228" customFormat="1" ht="18" customHeight="1" x14ac:dyDescent="0.3">
      <c r="A18" s="185">
        <v>2</v>
      </c>
      <c r="B18" s="186" t="s">
        <v>48</v>
      </c>
      <c r="C18" s="231">
        <v>2346526</v>
      </c>
      <c r="D18" s="231">
        <v>1191022</v>
      </c>
      <c r="E18" s="232">
        <f t="shared" ref="E18:E23" si="8">D18/C18</f>
        <v>0.50756820934436697</v>
      </c>
      <c r="F18" s="231">
        <v>623682</v>
      </c>
      <c r="G18" s="232">
        <f t="shared" ref="G18:G23" si="9">F18/D18</f>
        <v>0.5236527956662429</v>
      </c>
      <c r="H18" s="232">
        <f t="shared" ref="H18:H23" si="10">F18/C18</f>
        <v>0.26578951181448662</v>
      </c>
      <c r="I18" s="231">
        <v>567340</v>
      </c>
      <c r="J18" s="232">
        <f t="shared" ref="J18:J23" si="11">I18/D18</f>
        <v>0.47634720433375705</v>
      </c>
      <c r="K18" s="232">
        <f t="shared" ref="K18:K23" si="12">I18/C18</f>
        <v>0.24177869752988035</v>
      </c>
      <c r="L18" s="231">
        <v>222340</v>
      </c>
      <c r="M18" s="232">
        <f t="shared" ref="M18:M28" si="13">L18/I18</f>
        <v>0.39189903761412909</v>
      </c>
      <c r="N18" s="232">
        <f t="shared" ref="N18:N23" si="14">L18/D18</f>
        <v>0.1866800109485803</v>
      </c>
      <c r="O18" s="232">
        <f t="shared" ref="O18:O23" si="15">L18/C18</f>
        <v>9.4752838877557713E-2</v>
      </c>
      <c r="P18" s="219"/>
      <c r="Q18" s="222"/>
      <c r="R18" s="222"/>
      <c r="S18" s="222"/>
      <c r="T18" s="222"/>
      <c r="U18" s="222"/>
      <c r="V18" s="222"/>
      <c r="W18" s="222"/>
      <c r="X18" s="222"/>
    </row>
    <row r="19" spans="1:24" s="228" customFormat="1" ht="18" customHeight="1" x14ac:dyDescent="0.3">
      <c r="A19" s="185">
        <v>3</v>
      </c>
      <c r="B19" s="186" t="s">
        <v>49</v>
      </c>
      <c r="C19" s="231">
        <v>1660348</v>
      </c>
      <c r="D19" s="231">
        <v>1228533</v>
      </c>
      <c r="E19" s="232">
        <f t="shared" si="8"/>
        <v>0.73992500367392855</v>
      </c>
      <c r="F19" s="231">
        <v>296326</v>
      </c>
      <c r="G19" s="232">
        <f t="shared" si="9"/>
        <v>0.24120312600475527</v>
      </c>
      <c r="H19" s="232">
        <f t="shared" si="10"/>
        <v>0.1784722238952316</v>
      </c>
      <c r="I19" s="231">
        <v>932207</v>
      </c>
      <c r="J19" s="232">
        <f t="shared" si="11"/>
        <v>0.75879687399524476</v>
      </c>
      <c r="K19" s="232">
        <f t="shared" si="12"/>
        <v>0.56145277977869701</v>
      </c>
      <c r="L19" s="231">
        <v>308441</v>
      </c>
      <c r="M19" s="232">
        <f t="shared" si="13"/>
        <v>0.33087179135106259</v>
      </c>
      <c r="N19" s="232">
        <f t="shared" si="14"/>
        <v>0.25106448097039313</v>
      </c>
      <c r="O19" s="232">
        <f t="shared" si="15"/>
        <v>0.18576888700441113</v>
      </c>
      <c r="P19" s="219"/>
      <c r="Q19" s="222"/>
      <c r="R19" s="98"/>
      <c r="S19" s="98"/>
      <c r="T19" s="98"/>
      <c r="U19" s="222"/>
      <c r="V19" s="222"/>
      <c r="W19" s="222"/>
      <c r="X19" s="222"/>
    </row>
    <row r="20" spans="1:24" s="228" customFormat="1" ht="18" customHeight="1" x14ac:dyDescent="0.3">
      <c r="A20" s="185">
        <v>4</v>
      </c>
      <c r="B20" s="186" t="s">
        <v>50</v>
      </c>
      <c r="C20" s="231">
        <v>323845</v>
      </c>
      <c r="D20" s="231">
        <v>234676</v>
      </c>
      <c r="E20" s="232">
        <f t="shared" si="8"/>
        <v>0.72465531349874168</v>
      </c>
      <c r="F20" s="231">
        <v>146488</v>
      </c>
      <c r="G20" s="232">
        <f t="shared" si="9"/>
        <v>0.6242138096780242</v>
      </c>
      <c r="H20" s="232">
        <f t="shared" si="10"/>
        <v>0.4523398539424725</v>
      </c>
      <c r="I20" s="231">
        <v>88188</v>
      </c>
      <c r="J20" s="232">
        <f t="shared" si="11"/>
        <v>0.37578619032197585</v>
      </c>
      <c r="K20" s="232">
        <f t="shared" si="12"/>
        <v>0.27231545955626918</v>
      </c>
      <c r="L20" s="231">
        <v>34022</v>
      </c>
      <c r="M20" s="232">
        <f t="shared" si="13"/>
        <v>0.38578944981176577</v>
      </c>
      <c r="N20" s="232">
        <f t="shared" si="14"/>
        <v>0.14497434761117456</v>
      </c>
      <c r="O20" s="232">
        <f t="shared" si="15"/>
        <v>0.10505643131745125</v>
      </c>
      <c r="P20" s="219"/>
      <c r="Q20" s="222"/>
      <c r="R20" s="224"/>
      <c r="S20" s="222"/>
      <c r="T20" s="222"/>
      <c r="U20" s="222"/>
      <c r="V20" s="222"/>
      <c r="W20" s="222"/>
      <c r="X20" s="222"/>
    </row>
    <row r="21" spans="1:24" s="228" customFormat="1" ht="18" customHeight="1" x14ac:dyDescent="0.3">
      <c r="A21" s="185">
        <v>5</v>
      </c>
      <c r="B21" s="186" t="s">
        <v>51</v>
      </c>
      <c r="C21" s="231">
        <v>909090</v>
      </c>
      <c r="D21" s="231">
        <v>441717</v>
      </c>
      <c r="E21" s="232">
        <f t="shared" si="8"/>
        <v>0.48588918588918589</v>
      </c>
      <c r="F21" s="231">
        <v>161688</v>
      </c>
      <c r="G21" s="232">
        <f t="shared" si="9"/>
        <v>0.36604432249607782</v>
      </c>
      <c r="H21" s="232">
        <f t="shared" si="10"/>
        <v>0.17785697785697785</v>
      </c>
      <c r="I21" s="231">
        <v>280029</v>
      </c>
      <c r="J21" s="232">
        <f t="shared" si="11"/>
        <v>0.63395567750392223</v>
      </c>
      <c r="K21" s="232">
        <f t="shared" si="12"/>
        <v>0.30803220803220804</v>
      </c>
      <c r="L21" s="231">
        <v>97959</v>
      </c>
      <c r="M21" s="232">
        <f t="shared" si="13"/>
        <v>0.34981734034689266</v>
      </c>
      <c r="N21" s="232">
        <f t="shared" si="14"/>
        <v>0.22176868900223445</v>
      </c>
      <c r="O21" s="232">
        <f t="shared" si="15"/>
        <v>0.10775500775500775</v>
      </c>
      <c r="P21" s="219"/>
      <c r="Q21" s="222"/>
      <c r="R21" s="222"/>
      <c r="S21" s="222"/>
      <c r="T21" s="222"/>
      <c r="U21" s="222"/>
      <c r="V21" s="222"/>
      <c r="W21" s="222"/>
      <c r="X21" s="222"/>
    </row>
    <row r="22" spans="1:24" s="228" customFormat="1" ht="18" customHeight="1" x14ac:dyDescent="0.3">
      <c r="A22" s="185">
        <v>6</v>
      </c>
      <c r="B22" s="186" t="s">
        <v>52</v>
      </c>
      <c r="C22" s="231">
        <v>5070282</v>
      </c>
      <c r="D22" s="231">
        <v>3138804</v>
      </c>
      <c r="E22" s="232">
        <f t="shared" si="8"/>
        <v>0.61905905825356455</v>
      </c>
      <c r="F22" s="231">
        <v>423703</v>
      </c>
      <c r="G22" s="232">
        <f t="shared" si="9"/>
        <v>0.13498867721590771</v>
      </c>
      <c r="H22" s="232">
        <f t="shared" si="10"/>
        <v>8.3565963392174245E-2</v>
      </c>
      <c r="I22" s="231">
        <v>2715101</v>
      </c>
      <c r="J22" s="232">
        <f t="shared" si="11"/>
        <v>0.86501132278409232</v>
      </c>
      <c r="K22" s="232">
        <f t="shared" si="12"/>
        <v>0.53549309486139041</v>
      </c>
      <c r="L22" s="231">
        <v>40542</v>
      </c>
      <c r="M22" s="232">
        <f t="shared" si="13"/>
        <v>1.4932041202150491E-2</v>
      </c>
      <c r="N22" s="232">
        <f t="shared" si="14"/>
        <v>1.2916384712138764E-2</v>
      </c>
      <c r="O22" s="232">
        <f t="shared" si="15"/>
        <v>7.9960049559373615E-3</v>
      </c>
      <c r="P22" s="219"/>
      <c r="Q22" s="222"/>
      <c r="R22" s="222"/>
      <c r="S22" s="222"/>
      <c r="T22" s="222"/>
      <c r="U22" s="222"/>
      <c r="V22" s="222"/>
      <c r="W22" s="222"/>
      <c r="X22" s="222"/>
    </row>
    <row r="23" spans="1:24" s="228" customFormat="1" ht="18" customHeight="1" x14ac:dyDescent="0.3">
      <c r="A23" s="185">
        <v>7</v>
      </c>
      <c r="B23" s="186" t="s">
        <v>53</v>
      </c>
      <c r="C23" s="231">
        <v>5861814</v>
      </c>
      <c r="D23" s="231">
        <v>3675535</v>
      </c>
      <c r="E23" s="232">
        <f t="shared" si="8"/>
        <v>0.62703030154146822</v>
      </c>
      <c r="F23" s="231">
        <v>543647</v>
      </c>
      <c r="G23" s="232">
        <f t="shared" si="9"/>
        <v>0.14790962404112598</v>
      </c>
      <c r="H23" s="232">
        <f t="shared" si="10"/>
        <v>9.2743816163392417E-2</v>
      </c>
      <c r="I23" s="231">
        <v>3131888</v>
      </c>
      <c r="J23" s="232">
        <f t="shared" si="11"/>
        <v>0.85209037595887405</v>
      </c>
      <c r="K23" s="232">
        <f t="shared" si="12"/>
        <v>0.53428648537807577</v>
      </c>
      <c r="L23" s="231">
        <v>103412</v>
      </c>
      <c r="M23" s="232">
        <f t="shared" si="13"/>
        <v>3.3019060707151722E-2</v>
      </c>
      <c r="N23" s="232">
        <f t="shared" si="14"/>
        <v>2.8135223851765798E-2</v>
      </c>
      <c r="O23" s="232">
        <f t="shared" si="15"/>
        <v>1.7641637895709418E-2</v>
      </c>
      <c r="P23" s="219"/>
      <c r="Q23" s="222"/>
      <c r="R23" s="222"/>
      <c r="S23" s="222"/>
      <c r="T23" s="222"/>
      <c r="U23" s="222"/>
      <c r="V23" s="222"/>
      <c r="W23" s="222"/>
      <c r="X23" s="222"/>
    </row>
    <row r="24" spans="1:24" ht="33" customHeight="1" x14ac:dyDescent="0.3">
      <c r="A24" s="454" t="s">
        <v>54</v>
      </c>
      <c r="B24" s="454"/>
      <c r="C24" s="410">
        <f>SUM(C17:C23)</f>
        <v>17407668</v>
      </c>
      <c r="D24" s="410">
        <f>SUM(D17:D23)</f>
        <v>10702768</v>
      </c>
      <c r="E24" s="216">
        <f>D24/C24</f>
        <v>0.61483065968399675</v>
      </c>
      <c r="F24" s="107">
        <f>SUM(F17:F23)</f>
        <v>2714894</v>
      </c>
      <c r="G24" s="216">
        <f>F24/D24</f>
        <v>0.25366279078458953</v>
      </c>
      <c r="H24" s="216">
        <f>F24/C24</f>
        <v>0.15595966099537284</v>
      </c>
      <c r="I24" s="410">
        <f>SUM(I17:I23)</f>
        <v>7987874</v>
      </c>
      <c r="J24" s="216">
        <f>I24/D24</f>
        <v>0.74633720921541047</v>
      </c>
      <c r="K24" s="216">
        <f>I24/C24</f>
        <v>0.45887099868862391</v>
      </c>
      <c r="L24" s="107">
        <f>SUM(L17:L23)</f>
        <v>839588</v>
      </c>
      <c r="M24" s="216">
        <f t="shared" si="13"/>
        <v>0.1051078171738813</v>
      </c>
      <c r="N24" s="216">
        <f>L24/D24</f>
        <v>7.8445874936278165E-2</v>
      </c>
      <c r="O24" s="216">
        <f>L24/C24</f>
        <v>4.8230929036560212E-2</v>
      </c>
    </row>
    <row r="25" spans="1:24" ht="39.6" customHeight="1" x14ac:dyDescent="0.3">
      <c r="A25" s="454" t="s">
        <v>56</v>
      </c>
      <c r="B25" s="454"/>
      <c r="C25" s="410">
        <f>SUM(C24,C15)</f>
        <v>29664079</v>
      </c>
      <c r="D25" s="410">
        <f>SUM(D24,D15)</f>
        <v>17693017</v>
      </c>
      <c r="E25" s="216">
        <f>D25/C25</f>
        <v>0.59644585628294744</v>
      </c>
      <c r="F25" s="107">
        <f>SUM(F24,F15)</f>
        <v>7076236</v>
      </c>
      <c r="G25" s="216">
        <f t="shared" ref="G25:G26" si="16">F25/D25</f>
        <v>0.39994513089542616</v>
      </c>
      <c r="H25" s="216">
        <f>F25/C25</f>
        <v>0.23854561606311794</v>
      </c>
      <c r="I25" s="410">
        <f>SUM(I24,I15)</f>
        <v>10616781</v>
      </c>
      <c r="J25" s="216">
        <f t="shared" ref="J25:J26" si="17">I25/D25</f>
        <v>0.60005486910457384</v>
      </c>
      <c r="K25" s="216">
        <f>I25/C25</f>
        <v>0.35790024021982952</v>
      </c>
      <c r="L25" s="107">
        <f>SUM(L24,L15)</f>
        <v>1757891</v>
      </c>
      <c r="M25" s="216">
        <f t="shared" si="13"/>
        <v>0.16557664700816566</v>
      </c>
      <c r="N25" s="216">
        <f t="shared" ref="N25:N26" si="18">L25/D25</f>
        <v>9.9355073247259076E-2</v>
      </c>
      <c r="O25" s="216">
        <f>L25/C25</f>
        <v>5.9259921739016404E-2</v>
      </c>
    </row>
    <row r="26" spans="1:24" ht="54.6" customHeight="1" x14ac:dyDescent="0.3">
      <c r="A26" s="454" t="s">
        <v>196</v>
      </c>
      <c r="B26" s="454"/>
      <c r="C26" s="411">
        <v>6453006</v>
      </c>
      <c r="D26" s="411">
        <v>2124487</v>
      </c>
      <c r="E26" s="216">
        <f>D26/C26</f>
        <v>0.32922439557626321</v>
      </c>
      <c r="F26" s="244">
        <v>978763</v>
      </c>
      <c r="G26" s="216">
        <f t="shared" si="16"/>
        <v>0.46070557268648854</v>
      </c>
      <c r="H26" s="216">
        <f>F26/C26</f>
        <v>0.1516755137063254</v>
      </c>
      <c r="I26" s="411">
        <v>1145724</v>
      </c>
      <c r="J26" s="216">
        <f t="shared" si="17"/>
        <v>0.5392944273135114</v>
      </c>
      <c r="K26" s="216">
        <f>I26/C26</f>
        <v>0.17754888186993784</v>
      </c>
      <c r="L26" s="244">
        <v>271788</v>
      </c>
      <c r="M26" s="216">
        <f t="shared" si="13"/>
        <v>0.23721943504718415</v>
      </c>
      <c r="N26" s="216">
        <f t="shared" si="18"/>
        <v>0.12793111937140589</v>
      </c>
      <c r="O26" s="216">
        <f>L26/C26</f>
        <v>4.2118045450445882E-2</v>
      </c>
    </row>
    <row r="27" spans="1:24" x14ac:dyDescent="0.3">
      <c r="G27" s="46"/>
      <c r="I27" s="133"/>
      <c r="J27" s="35"/>
      <c r="N27" s="131"/>
    </row>
    <row r="28" spans="1:24" ht="32.4" customHeight="1" x14ac:dyDescent="0.3">
      <c r="A28" s="444" t="s">
        <v>57</v>
      </c>
      <c r="B28" s="445"/>
      <c r="C28" s="124">
        <f>SUM(C25:C26)</f>
        <v>36117085</v>
      </c>
      <c r="D28" s="124">
        <f>SUM(D25:D26)</f>
        <v>19817504</v>
      </c>
      <c r="E28" s="217">
        <f>D28/C28</f>
        <v>0.54870164632610852</v>
      </c>
      <c r="F28" s="124">
        <f>SUM(F25:F26)</f>
        <v>8054999</v>
      </c>
      <c r="G28" s="217">
        <f>F28/D28</f>
        <v>0.40645880530666223</v>
      </c>
      <c r="H28" s="217">
        <f>F28/C28</f>
        <v>0.22302461563550879</v>
      </c>
      <c r="I28" s="124">
        <f>SUM(I25:I26)</f>
        <v>11762505</v>
      </c>
      <c r="J28" s="217">
        <f>I28/D28</f>
        <v>0.59354119469333777</v>
      </c>
      <c r="K28" s="217">
        <f>I28/C28</f>
        <v>0.32567703069059978</v>
      </c>
      <c r="L28" s="124">
        <f>SUM(L25:L26)</f>
        <v>2029679</v>
      </c>
      <c r="M28" s="217">
        <f t="shared" si="13"/>
        <v>0.17255499572582542</v>
      </c>
      <c r="N28" s="217">
        <f>L28/D28</f>
        <v>0.10241849831341021</v>
      </c>
      <c r="O28" s="217">
        <f>L28/C28</f>
        <v>5.6197198638815948E-2</v>
      </c>
    </row>
    <row r="29" spans="1:24" x14ac:dyDescent="0.3">
      <c r="A29" s="8"/>
    </row>
    <row r="30" spans="1:24" ht="25.2" customHeight="1" x14ac:dyDescent="0.3">
      <c r="A30" s="431" t="s">
        <v>240</v>
      </c>
      <c r="B30" s="431"/>
      <c r="C30" s="431"/>
      <c r="D30" s="431"/>
      <c r="E30" s="431"/>
      <c r="F30" s="431"/>
      <c r="G30" s="431"/>
      <c r="H30" s="431"/>
      <c r="I30" s="431"/>
      <c r="J30" s="431"/>
      <c r="K30" s="114"/>
      <c r="L30" s="116"/>
      <c r="M30" s="116"/>
      <c r="N30" s="114"/>
      <c r="O30" s="114"/>
      <c r="P30" s="114"/>
      <c r="Q30" s="46"/>
      <c r="R30" s="46"/>
      <c r="S30" s="46"/>
      <c r="T30" s="46"/>
    </row>
    <row r="31" spans="1:24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46"/>
      <c r="R31" s="46"/>
      <c r="S31" s="46"/>
      <c r="T31" s="46"/>
    </row>
    <row r="32" spans="1:24" ht="15.6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46"/>
    </row>
    <row r="33" spans="1:20" x14ac:dyDescent="0.3">
      <c r="A33" s="105"/>
      <c r="B33" s="86"/>
      <c r="C33" s="98"/>
      <c r="D33" s="98"/>
      <c r="E33" s="125"/>
      <c r="F33" s="98"/>
      <c r="G33" s="98"/>
      <c r="H33" s="98"/>
      <c r="I33" s="98"/>
      <c r="J33" s="125"/>
      <c r="K33" s="98"/>
      <c r="L33" s="125"/>
      <c r="M33" s="125"/>
      <c r="N33" s="98"/>
      <c r="O33" s="125"/>
      <c r="P33" s="98"/>
      <c r="Q33" s="44"/>
      <c r="R33" s="43"/>
      <c r="S33" s="45"/>
      <c r="T33" s="46"/>
    </row>
    <row r="34" spans="1:20" x14ac:dyDescent="0.3">
      <c r="A34" s="105"/>
      <c r="B34" s="86"/>
      <c r="C34" s="98"/>
      <c r="D34" s="98"/>
      <c r="E34" s="125"/>
      <c r="F34" s="98"/>
      <c r="G34" s="98"/>
      <c r="H34" s="98"/>
      <c r="I34" s="98"/>
      <c r="J34" s="125"/>
      <c r="K34" s="98"/>
      <c r="L34" s="50"/>
      <c r="M34" s="50"/>
      <c r="N34" s="98"/>
      <c r="O34" s="125"/>
      <c r="P34" s="98"/>
      <c r="Q34" s="44"/>
      <c r="R34" s="43"/>
      <c r="S34" s="45"/>
      <c r="T34" s="46"/>
    </row>
    <row r="35" spans="1:20" x14ac:dyDescent="0.3">
      <c r="A35" s="105"/>
      <c r="B35" s="86"/>
      <c r="C35" s="98"/>
      <c r="D35" s="98"/>
      <c r="E35" s="125"/>
      <c r="F35" s="98"/>
      <c r="G35" s="98"/>
      <c r="H35" s="98"/>
      <c r="I35" s="98"/>
      <c r="J35" s="125"/>
      <c r="K35" s="98"/>
      <c r="L35" s="50"/>
      <c r="M35" s="50"/>
      <c r="N35" s="98"/>
      <c r="O35" s="125"/>
      <c r="P35" s="98"/>
      <c r="Q35" s="44"/>
      <c r="R35" s="43"/>
      <c r="S35" s="45"/>
      <c r="T35" s="46"/>
    </row>
    <row r="36" spans="1:20" x14ac:dyDescent="0.3">
      <c r="A36" s="105"/>
      <c r="B36" s="86"/>
      <c r="C36" s="98"/>
      <c r="D36" s="98"/>
      <c r="E36" s="125"/>
      <c r="F36" s="98"/>
      <c r="G36" s="98"/>
      <c r="H36" s="98"/>
      <c r="I36" s="98"/>
      <c r="J36" s="125"/>
      <c r="K36" s="98"/>
      <c r="L36" s="98"/>
      <c r="M36" s="98"/>
      <c r="N36" s="98"/>
      <c r="O36" s="125"/>
      <c r="P36" s="98"/>
      <c r="Q36" s="44"/>
      <c r="R36" s="43"/>
      <c r="S36" s="45"/>
      <c r="T36" s="46"/>
    </row>
    <row r="37" spans="1:20" x14ac:dyDescent="0.3">
      <c r="A37" s="105"/>
      <c r="B37" s="86"/>
      <c r="C37" s="98"/>
      <c r="D37" s="98"/>
      <c r="E37" s="125"/>
      <c r="F37" s="98"/>
      <c r="G37" s="98"/>
      <c r="H37" s="98"/>
      <c r="I37" s="98"/>
      <c r="J37" s="125"/>
      <c r="K37" s="98"/>
      <c r="L37" s="98"/>
      <c r="M37" s="98"/>
      <c r="N37" s="98"/>
      <c r="O37" s="125"/>
      <c r="P37" s="98"/>
      <c r="Q37" s="44"/>
      <c r="R37" s="43"/>
      <c r="S37" s="45"/>
      <c r="T37" s="46"/>
    </row>
    <row r="38" spans="1:20" x14ac:dyDescent="0.3">
      <c r="A38" s="105"/>
      <c r="B38" s="86"/>
      <c r="C38" s="98"/>
      <c r="D38" s="98"/>
      <c r="E38" s="125"/>
      <c r="F38" s="98"/>
      <c r="G38" s="98"/>
      <c r="H38" s="98"/>
      <c r="I38" s="98"/>
      <c r="J38" s="125"/>
      <c r="K38" s="98"/>
      <c r="L38" s="125"/>
      <c r="M38" s="125"/>
      <c r="N38" s="98"/>
      <c r="O38" s="125"/>
      <c r="P38" s="98"/>
      <c r="Q38" s="44"/>
      <c r="R38" s="43"/>
      <c r="S38" s="45"/>
      <c r="T38" s="46"/>
    </row>
    <row r="39" spans="1:20" x14ac:dyDescent="0.3">
      <c r="A39" s="105"/>
      <c r="B39" s="86"/>
      <c r="C39" s="98"/>
      <c r="D39" s="98"/>
      <c r="E39" s="125"/>
      <c r="F39" s="98"/>
      <c r="G39" s="98"/>
      <c r="H39" s="98"/>
      <c r="I39" s="98"/>
      <c r="J39" s="125"/>
      <c r="K39" s="98"/>
      <c r="L39" s="98"/>
      <c r="M39" s="98"/>
      <c r="N39" s="98"/>
      <c r="O39" s="125"/>
      <c r="P39" s="98"/>
      <c r="Q39" s="44"/>
      <c r="R39" s="43"/>
      <c r="S39" s="45"/>
      <c r="T39" s="46"/>
    </row>
    <row r="40" spans="1:20" x14ac:dyDescent="0.3">
      <c r="A40" s="105"/>
      <c r="B40" s="86"/>
      <c r="C40" s="98"/>
      <c r="D40" s="98"/>
      <c r="E40" s="125"/>
      <c r="F40" s="98"/>
      <c r="G40" s="98"/>
      <c r="H40" s="98"/>
      <c r="I40" s="98"/>
      <c r="J40" s="125"/>
      <c r="K40" s="98"/>
      <c r="L40" s="125"/>
      <c r="M40" s="125"/>
      <c r="N40" s="98"/>
      <c r="O40" s="125"/>
      <c r="P40" s="98"/>
      <c r="Q40" s="44"/>
      <c r="R40" s="43"/>
      <c r="S40" s="45"/>
      <c r="T40" s="46"/>
    </row>
    <row r="41" spans="1:20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</row>
    <row r="44" spans="1:20" x14ac:dyDescent="0.3">
      <c r="D44" s="43"/>
      <c r="E44" s="43"/>
      <c r="F44" s="44"/>
      <c r="G44" s="43"/>
      <c r="H44" s="43"/>
      <c r="I44" s="43"/>
    </row>
  </sheetData>
  <mergeCells count="16">
    <mergeCell ref="A30:J30"/>
    <mergeCell ref="I3:K3"/>
    <mergeCell ref="L3:O3"/>
    <mergeCell ref="A2:A4"/>
    <mergeCell ref="B2:B4"/>
    <mergeCell ref="C2:C4"/>
    <mergeCell ref="D2:O2"/>
    <mergeCell ref="D3:E3"/>
    <mergeCell ref="F3:H3"/>
    <mergeCell ref="A28:B28"/>
    <mergeCell ref="A5:O5"/>
    <mergeCell ref="A15:B15"/>
    <mergeCell ref="A16:O16"/>
    <mergeCell ref="A24:B24"/>
    <mergeCell ref="A25:B25"/>
    <mergeCell ref="A26:B26"/>
  </mergeCells>
  <pageMargins left="0.31496062992125984" right="0.11811023622047245" top="0.74803149606299213" bottom="0.74803149606299213" header="0.31496062992125984" footer="0.31496062992125984"/>
  <pageSetup paperSize="9" firstPageNumber="6" orientation="landscape" useFirstPageNumber="1" r:id="rId1"/>
  <headerFooter>
    <oddHeader>&amp;LAugstākās izglītības finansējums</oddHeader>
    <oddFooter>&amp;C&amp;P</oddFooter>
  </headerFooter>
  <ignoredErrors>
    <ignoredError sqref="E15 E24:E25 E2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499984740745262"/>
  </sheetPr>
  <dimension ref="A1:AG20"/>
  <sheetViews>
    <sheetView zoomScale="80" zoomScaleNormal="80" workbookViewId="0"/>
  </sheetViews>
  <sheetFormatPr defaultColWidth="9.109375" defaultRowHeight="14.4" x14ac:dyDescent="0.3"/>
  <cols>
    <col min="1" max="1" width="22.88671875" customWidth="1"/>
    <col min="2" max="28" width="12.33203125" customWidth="1"/>
  </cols>
  <sheetData>
    <row r="1" spans="1:33" ht="23.25" customHeight="1" thickBot="1" x14ac:dyDescent="0.35">
      <c r="A1" s="37" t="s">
        <v>257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3" spans="1:33" x14ac:dyDescent="0.3">
      <c r="A3" s="38" t="s">
        <v>265</v>
      </c>
    </row>
    <row r="4" spans="1:33" s="277" customFormat="1" ht="23.4" customHeight="1" x14ac:dyDescent="0.3">
      <c r="A4" s="448" t="s">
        <v>82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336"/>
    </row>
    <row r="5" spans="1:33" s="335" customFormat="1" ht="41.4" x14ac:dyDescent="0.3">
      <c r="A5" s="348" t="s">
        <v>81</v>
      </c>
      <c r="B5" s="254" t="s">
        <v>169</v>
      </c>
      <c r="C5" s="254" t="s">
        <v>179</v>
      </c>
      <c r="D5" s="254" t="s">
        <v>168</v>
      </c>
      <c r="E5" s="349" t="s">
        <v>11</v>
      </c>
      <c r="F5" s="254" t="s">
        <v>170</v>
      </c>
      <c r="G5" s="254" t="s">
        <v>181</v>
      </c>
      <c r="H5" s="254" t="s">
        <v>171</v>
      </c>
      <c r="I5" s="254" t="s">
        <v>178</v>
      </c>
      <c r="J5" s="254" t="s">
        <v>20</v>
      </c>
      <c r="K5" s="349" t="s">
        <v>18</v>
      </c>
      <c r="L5" s="349" t="s">
        <v>19</v>
      </c>
      <c r="M5" s="349" t="s">
        <v>83</v>
      </c>
      <c r="N5" s="349" t="s">
        <v>22</v>
      </c>
      <c r="O5" s="349" t="s">
        <v>23</v>
      </c>
      <c r="P5" s="254" t="s">
        <v>167</v>
      </c>
      <c r="Q5" s="254" t="s">
        <v>163</v>
      </c>
      <c r="R5" s="254" t="s">
        <v>164</v>
      </c>
      <c r="S5" s="254" t="s">
        <v>166</v>
      </c>
      <c r="T5" s="254" t="s">
        <v>165</v>
      </c>
      <c r="U5" s="254" t="s">
        <v>172</v>
      </c>
      <c r="V5" s="254" t="s">
        <v>173</v>
      </c>
      <c r="W5" s="350" t="s">
        <v>174</v>
      </c>
      <c r="X5" s="350" t="s">
        <v>175</v>
      </c>
      <c r="Y5" s="349" t="s">
        <v>155</v>
      </c>
      <c r="Z5" s="351" t="s">
        <v>176</v>
      </c>
      <c r="AA5" s="351" t="s">
        <v>180</v>
      </c>
      <c r="AB5" s="351" t="s">
        <v>177</v>
      </c>
      <c r="AC5" s="352"/>
      <c r="AF5" s="353"/>
    </row>
    <row r="6" spans="1:33" s="338" customFormat="1" ht="54.6" customHeight="1" x14ac:dyDescent="0.3">
      <c r="A6" s="337" t="s">
        <v>259</v>
      </c>
      <c r="B6" s="78">
        <v>3662</v>
      </c>
      <c r="C6" s="78">
        <v>3662</v>
      </c>
      <c r="D6" s="237">
        <v>3996</v>
      </c>
      <c r="E6" s="237">
        <v>4565</v>
      </c>
      <c r="F6" s="237">
        <v>1151</v>
      </c>
      <c r="G6" s="237">
        <v>1151</v>
      </c>
      <c r="H6" s="237">
        <v>553</v>
      </c>
      <c r="I6" s="237">
        <v>553</v>
      </c>
      <c r="J6" s="237">
        <v>688</v>
      </c>
      <c r="K6" s="237">
        <v>380</v>
      </c>
      <c r="L6" s="237">
        <v>234</v>
      </c>
      <c r="M6" s="237">
        <v>428</v>
      </c>
      <c r="N6" s="237">
        <v>402</v>
      </c>
      <c r="O6" s="237">
        <v>50</v>
      </c>
      <c r="P6" s="237">
        <v>6</v>
      </c>
      <c r="Q6" s="237">
        <v>2907</v>
      </c>
      <c r="R6" s="237">
        <v>2951</v>
      </c>
      <c r="S6" s="237">
        <v>416</v>
      </c>
      <c r="T6" s="237">
        <v>438</v>
      </c>
      <c r="U6" s="237">
        <v>504</v>
      </c>
      <c r="V6" s="237">
        <v>510</v>
      </c>
      <c r="W6" s="237">
        <v>388</v>
      </c>
      <c r="X6" s="237">
        <v>388</v>
      </c>
      <c r="Y6" s="237">
        <v>2034</v>
      </c>
      <c r="Z6" s="53">
        <f>SUM(B6,E6,F6,H6,J6,K6,L6,M6,N6,O6,P6,Q6,S6,U6,W6,Y6)</f>
        <v>18368</v>
      </c>
      <c r="AA6" s="53">
        <f>SUM(C6,E6,G6,I6,J6,K6,L6,M6,N6,O6,P6,Q6,S6,U6,W6,Y6)</f>
        <v>18368</v>
      </c>
      <c r="AB6" s="53">
        <f>SUM(D6,G6,I6,E6,J6,K6,L6,M6,N6,O6,R6,T6,V6,X6,Y6)</f>
        <v>18768</v>
      </c>
      <c r="AG6" s="339"/>
    </row>
    <row r="7" spans="1:33" s="338" customFormat="1" ht="72.599999999999994" customHeight="1" x14ac:dyDescent="0.3">
      <c r="A7" s="337" t="s">
        <v>288</v>
      </c>
      <c r="B7" s="55">
        <v>1262</v>
      </c>
      <c r="C7" s="55">
        <v>1271</v>
      </c>
      <c r="D7" s="340">
        <v>1271</v>
      </c>
      <c r="E7" s="237">
        <v>1260</v>
      </c>
      <c r="F7" s="237">
        <v>317</v>
      </c>
      <c r="G7" s="237">
        <v>324</v>
      </c>
      <c r="H7" s="237">
        <v>146</v>
      </c>
      <c r="I7" s="237">
        <v>156</v>
      </c>
      <c r="J7" s="237">
        <v>122</v>
      </c>
      <c r="K7" s="237">
        <v>61</v>
      </c>
      <c r="L7" s="237">
        <v>18</v>
      </c>
      <c r="M7" s="237">
        <v>87</v>
      </c>
      <c r="N7" s="237">
        <v>99</v>
      </c>
      <c r="O7" s="237">
        <v>17</v>
      </c>
      <c r="P7" s="237">
        <v>0</v>
      </c>
      <c r="Q7" s="237">
        <v>227</v>
      </c>
      <c r="R7" s="237">
        <v>223</v>
      </c>
      <c r="S7" s="237">
        <v>82</v>
      </c>
      <c r="T7" s="237">
        <v>91</v>
      </c>
      <c r="U7" s="237">
        <v>192</v>
      </c>
      <c r="V7" s="237">
        <v>197</v>
      </c>
      <c r="W7" s="237">
        <v>73</v>
      </c>
      <c r="X7" s="237">
        <v>78</v>
      </c>
      <c r="Y7" s="237">
        <v>467</v>
      </c>
      <c r="Z7" s="53">
        <f t="shared" ref="Z7:Z8" si="0">SUM(B7,E7,F7,H7,J7,K7,L7,M7,N7,O7,P7,Q7,S7,U7,W7,Y7)</f>
        <v>4430</v>
      </c>
      <c r="AA7" s="53">
        <f t="shared" ref="AA7:AA8" si="1">SUM(C7,E7,G7,I7,J7,K7,L7,M7,N7,O7,P7,Q7,S7,U7,W7,Y7)</f>
        <v>4456</v>
      </c>
      <c r="AB7" s="53">
        <f t="shared" ref="AB7:AB8" si="2">SUM(D7,G7,I7,E7,J7,K7,L7,M7,N7,O7,R7,T7,V7,X7,Y7)</f>
        <v>4471</v>
      </c>
    </row>
    <row r="8" spans="1:33" s="338" customFormat="1" ht="13.8" x14ac:dyDescent="0.3">
      <c r="A8" s="337" t="s">
        <v>84</v>
      </c>
      <c r="B8" s="55">
        <v>404</v>
      </c>
      <c r="C8" s="55">
        <v>404</v>
      </c>
      <c r="D8" s="340">
        <v>404</v>
      </c>
      <c r="E8" s="237">
        <v>312</v>
      </c>
      <c r="F8" s="237">
        <v>70</v>
      </c>
      <c r="G8" s="237">
        <v>70</v>
      </c>
      <c r="H8" s="237">
        <v>30</v>
      </c>
      <c r="I8" s="237">
        <v>30</v>
      </c>
      <c r="J8" s="237">
        <v>12</v>
      </c>
      <c r="K8" s="237">
        <v>11</v>
      </c>
      <c r="L8" s="237">
        <v>11</v>
      </c>
      <c r="M8" s="237">
        <v>16</v>
      </c>
      <c r="N8" s="237">
        <v>18</v>
      </c>
      <c r="O8" s="237">
        <v>0</v>
      </c>
      <c r="P8" s="237">
        <v>0</v>
      </c>
      <c r="Q8" s="237">
        <v>186</v>
      </c>
      <c r="R8" s="237">
        <v>174</v>
      </c>
      <c r="S8" s="237">
        <v>16</v>
      </c>
      <c r="T8" s="237">
        <v>20</v>
      </c>
      <c r="U8" s="237">
        <v>34</v>
      </c>
      <c r="V8" s="237">
        <v>42</v>
      </c>
      <c r="W8" s="237">
        <v>18</v>
      </c>
      <c r="X8" s="237">
        <v>21</v>
      </c>
      <c r="Y8" s="237">
        <v>148</v>
      </c>
      <c r="Z8" s="53">
        <f t="shared" si="0"/>
        <v>1286</v>
      </c>
      <c r="AA8" s="53">
        <f t="shared" si="1"/>
        <v>1286</v>
      </c>
      <c r="AB8" s="53">
        <f t="shared" si="2"/>
        <v>1289</v>
      </c>
    </row>
    <row r="9" spans="1:33" s="343" customFormat="1" ht="13.8" x14ac:dyDescent="0.3">
      <c r="A9" s="332" t="s">
        <v>85</v>
      </c>
      <c r="B9" s="151">
        <f>SUM(B6:B8)</f>
        <v>5328</v>
      </c>
      <c r="C9" s="151">
        <f>SUM(C6:C8)</f>
        <v>5337</v>
      </c>
      <c r="D9" s="151">
        <f t="shared" ref="D9:Y9" si="3">SUM(D6:D8)</f>
        <v>5671</v>
      </c>
      <c r="E9" s="151">
        <f t="shared" si="3"/>
        <v>6137</v>
      </c>
      <c r="F9" s="151">
        <f t="shared" si="3"/>
        <v>1538</v>
      </c>
      <c r="G9" s="151">
        <f t="shared" si="3"/>
        <v>1545</v>
      </c>
      <c r="H9" s="151">
        <f t="shared" si="3"/>
        <v>729</v>
      </c>
      <c r="I9" s="151">
        <f t="shared" si="3"/>
        <v>739</v>
      </c>
      <c r="J9" s="151">
        <f t="shared" si="3"/>
        <v>822</v>
      </c>
      <c r="K9" s="151">
        <f t="shared" si="3"/>
        <v>452</v>
      </c>
      <c r="L9" s="151">
        <f t="shared" si="3"/>
        <v>263</v>
      </c>
      <c r="M9" s="151">
        <f t="shared" si="3"/>
        <v>531</v>
      </c>
      <c r="N9" s="151">
        <f t="shared" si="3"/>
        <v>519</v>
      </c>
      <c r="O9" s="151">
        <f t="shared" si="3"/>
        <v>67</v>
      </c>
      <c r="P9" s="151">
        <f t="shared" si="3"/>
        <v>6</v>
      </c>
      <c r="Q9" s="151">
        <f t="shared" si="3"/>
        <v>3320</v>
      </c>
      <c r="R9" s="151">
        <f t="shared" si="3"/>
        <v>3348</v>
      </c>
      <c r="S9" s="151">
        <f t="shared" si="3"/>
        <v>514</v>
      </c>
      <c r="T9" s="151">
        <f t="shared" si="3"/>
        <v>549</v>
      </c>
      <c r="U9" s="151">
        <f t="shared" si="3"/>
        <v>730</v>
      </c>
      <c r="V9" s="151">
        <f t="shared" si="3"/>
        <v>749</v>
      </c>
      <c r="W9" s="151">
        <f t="shared" si="3"/>
        <v>479</v>
      </c>
      <c r="X9" s="151">
        <f t="shared" si="3"/>
        <v>487</v>
      </c>
      <c r="Y9" s="151">
        <f t="shared" si="3"/>
        <v>2649</v>
      </c>
      <c r="Z9" s="333">
        <f>SUM(Z6:Z8)</f>
        <v>24084</v>
      </c>
      <c r="AA9" s="333">
        <f>SUM(AA6:AA8)</f>
        <v>24110</v>
      </c>
      <c r="AB9" s="333">
        <f>SUM(AB6:AB8)</f>
        <v>24528</v>
      </c>
    </row>
    <row r="10" spans="1:33" s="343" customFormat="1" ht="13.8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33" s="277" customFormat="1" ht="23.4" customHeight="1" x14ac:dyDescent="0.3">
      <c r="A11" s="448" t="s">
        <v>68</v>
      </c>
      <c r="B11" s="448"/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/>
      <c r="R11" s="279"/>
    </row>
    <row r="12" spans="1:33" s="338" customFormat="1" ht="41.4" x14ac:dyDescent="0.3">
      <c r="A12" s="344"/>
      <c r="B12" s="345" t="s">
        <v>47</v>
      </c>
      <c r="C12" s="345" t="s">
        <v>48</v>
      </c>
      <c r="D12" s="345" t="s">
        <v>41</v>
      </c>
      <c r="E12" s="345" t="s">
        <v>156</v>
      </c>
      <c r="F12" s="345" t="s">
        <v>182</v>
      </c>
      <c r="G12" s="345" t="s">
        <v>183</v>
      </c>
      <c r="H12" s="345" t="s">
        <v>184</v>
      </c>
      <c r="I12" s="345" t="s">
        <v>185</v>
      </c>
      <c r="J12" s="345" t="s">
        <v>186</v>
      </c>
      <c r="K12" s="345" t="s">
        <v>187</v>
      </c>
      <c r="L12" s="346" t="s">
        <v>157</v>
      </c>
      <c r="M12" s="346" t="s">
        <v>50</v>
      </c>
      <c r="N12" s="346" t="s">
        <v>44</v>
      </c>
      <c r="O12" s="150" t="s">
        <v>176</v>
      </c>
      <c r="P12" s="150" t="s">
        <v>177</v>
      </c>
    </row>
    <row r="13" spans="1:33" s="338" customFormat="1" ht="27.6" x14ac:dyDescent="0.3">
      <c r="A13" s="347" t="s">
        <v>289</v>
      </c>
      <c r="B13" s="55">
        <v>212</v>
      </c>
      <c r="C13" s="55">
        <v>352</v>
      </c>
      <c r="D13" s="55">
        <v>71</v>
      </c>
      <c r="E13" s="55">
        <v>75</v>
      </c>
      <c r="F13" s="55">
        <v>269</v>
      </c>
      <c r="G13" s="55">
        <v>102</v>
      </c>
      <c r="H13" s="55">
        <v>322</v>
      </c>
      <c r="I13" s="55">
        <v>268</v>
      </c>
      <c r="J13" s="55">
        <v>561</v>
      </c>
      <c r="K13" s="55">
        <v>448</v>
      </c>
      <c r="L13" s="55">
        <v>88</v>
      </c>
      <c r="M13" s="55">
        <v>70</v>
      </c>
      <c r="N13" s="55">
        <v>92</v>
      </c>
      <c r="O13" s="257">
        <f>SUM(B13,C13,D13,E13,F13,H13,J13,L13,M13,N13)</f>
        <v>2112</v>
      </c>
      <c r="P13" s="257">
        <f>SUM(B13,C13,D13,E13,G13,I13,K13,L13,M13,N13)</f>
        <v>1778</v>
      </c>
    </row>
    <row r="14" spans="1:33" s="39" customFormat="1" x14ac:dyDescent="0.3">
      <c r="A14"/>
      <c r="B14" s="341"/>
      <c r="C14" s="342"/>
      <c r="D14" s="342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3" s="39" customFormat="1" ht="25.5" customHeight="1" x14ac:dyDescent="0.3">
      <c r="A15"/>
      <c r="B15" s="467" t="s">
        <v>86</v>
      </c>
      <c r="C15" s="467"/>
      <c r="D15" s="467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3" ht="25.5" customHeight="1" x14ac:dyDescent="0.3">
      <c r="B16" s="150" t="s">
        <v>176</v>
      </c>
      <c r="C16" s="150" t="s">
        <v>180</v>
      </c>
      <c r="D16" s="150" t="s">
        <v>177</v>
      </c>
    </row>
    <row r="17" spans="1:30" ht="25.2" customHeight="1" x14ac:dyDescent="0.3">
      <c r="B17" s="257">
        <f>SUM(Z9,O13)</f>
        <v>26196</v>
      </c>
      <c r="C17" s="257">
        <f>SUM(AA9,O13)</f>
        <v>26222</v>
      </c>
      <c r="D17" s="257">
        <f>SUM(AB9,P13)</f>
        <v>26306</v>
      </c>
    </row>
    <row r="18" spans="1:30" s="39" customFormat="1" x14ac:dyDescent="0.3"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4.4" customHeight="1" x14ac:dyDescent="0.3">
      <c r="A19" s="413" t="s">
        <v>258</v>
      </c>
      <c r="B19" s="413"/>
      <c r="C19" s="413"/>
      <c r="D19" s="413"/>
    </row>
    <row r="20" spans="1:30" x14ac:dyDescent="0.3">
      <c r="B20" s="26"/>
      <c r="C20" s="26"/>
    </row>
  </sheetData>
  <mergeCells count="3">
    <mergeCell ref="A4:AB4"/>
    <mergeCell ref="B15:D15"/>
    <mergeCell ref="A11:P11"/>
  </mergeCells>
  <phoneticPr fontId="14" type="noConversion"/>
  <pageMargins left="0.31496062992125984" right="0.11811023622047245" top="0.74803149606299213" bottom="0.74803149606299213" header="0.31496062992125984" footer="0.31496062992125984"/>
  <pageSetup paperSize="9" firstPageNumber="10" orientation="landscape" useFirstPageNumber="1" r:id="rId1"/>
  <headerFooter>
    <oddHeader>&amp;LAugstākās izglītības finansējums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  <pageSetUpPr fitToPage="1"/>
  </sheetPr>
  <dimension ref="A1:AB80"/>
  <sheetViews>
    <sheetView zoomScale="80" zoomScaleNormal="80" workbookViewId="0">
      <selection sqref="A1:R1"/>
    </sheetView>
  </sheetViews>
  <sheetFormatPr defaultColWidth="8.88671875" defaultRowHeight="14.4" x14ac:dyDescent="0.3"/>
  <cols>
    <col min="1" max="1" width="4" customWidth="1"/>
    <col min="2" max="2" width="21.109375" style="34" customWidth="1"/>
    <col min="3" max="3" width="25.109375" style="34" customWidth="1"/>
    <col min="4" max="16" width="13.109375" customWidth="1"/>
    <col min="17" max="22" width="13" customWidth="1"/>
    <col min="23" max="25" width="12.88671875" customWidth="1"/>
    <col min="26" max="26" width="13" customWidth="1"/>
    <col min="27" max="29" width="14.109375" customWidth="1"/>
  </cols>
  <sheetData>
    <row r="1" spans="1:25" ht="20.399999999999999" customHeight="1" x14ac:dyDescent="0.3">
      <c r="A1" s="468" t="s">
        <v>260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</row>
    <row r="2" spans="1:25" ht="26.4" customHeight="1" x14ac:dyDescent="0.3">
      <c r="A2" s="32" t="s">
        <v>292</v>
      </c>
      <c r="D2" s="40"/>
      <c r="E2" s="40"/>
    </row>
    <row r="3" spans="1:25" ht="41.4" x14ac:dyDescent="0.3">
      <c r="A3" s="54" t="s">
        <v>87</v>
      </c>
      <c r="B3" s="54" t="s">
        <v>88</v>
      </c>
      <c r="C3" s="54" t="s">
        <v>89</v>
      </c>
      <c r="D3" s="65" t="s">
        <v>169</v>
      </c>
      <c r="E3" s="65" t="s">
        <v>168</v>
      </c>
      <c r="F3" s="66" t="s">
        <v>11</v>
      </c>
      <c r="G3" s="65" t="s">
        <v>12</v>
      </c>
      <c r="H3" s="65" t="s">
        <v>14</v>
      </c>
      <c r="I3" s="65" t="s">
        <v>20</v>
      </c>
      <c r="J3" s="66" t="s">
        <v>18</v>
      </c>
      <c r="K3" s="66" t="s">
        <v>19</v>
      </c>
      <c r="L3" s="66" t="s">
        <v>83</v>
      </c>
      <c r="M3" s="66" t="s">
        <v>22</v>
      </c>
      <c r="N3" s="66" t="s">
        <v>23</v>
      </c>
      <c r="O3" s="65" t="s">
        <v>190</v>
      </c>
      <c r="P3" s="65" t="s">
        <v>188</v>
      </c>
      <c r="Q3" s="65" t="s">
        <v>189</v>
      </c>
      <c r="R3" s="65" t="s">
        <v>166</v>
      </c>
      <c r="S3" s="65" t="s">
        <v>165</v>
      </c>
      <c r="T3" s="65" t="s">
        <v>191</v>
      </c>
      <c r="U3" s="65" t="s">
        <v>192</v>
      </c>
      <c r="V3" s="67" t="s">
        <v>15</v>
      </c>
      <c r="W3" s="66" t="s">
        <v>155</v>
      </c>
      <c r="X3" s="65" t="s">
        <v>176</v>
      </c>
      <c r="Y3" s="65" t="s">
        <v>177</v>
      </c>
    </row>
    <row r="4" spans="1:25" ht="27.6" x14ac:dyDescent="0.3">
      <c r="A4" s="49" t="s">
        <v>90</v>
      </c>
      <c r="B4" s="49" t="s">
        <v>91</v>
      </c>
      <c r="C4" s="41" t="s">
        <v>92</v>
      </c>
      <c r="D4" s="356">
        <v>422</v>
      </c>
      <c r="E4" s="356">
        <v>422</v>
      </c>
      <c r="F4" s="357"/>
      <c r="G4" s="357">
        <v>232</v>
      </c>
      <c r="H4" s="357">
        <v>186</v>
      </c>
      <c r="I4" s="357">
        <v>95</v>
      </c>
      <c r="J4" s="357"/>
      <c r="K4" s="357"/>
      <c r="L4" s="357"/>
      <c r="M4" s="357"/>
      <c r="N4" s="357"/>
      <c r="O4" s="357"/>
      <c r="P4" s="358"/>
      <c r="Q4" s="357"/>
      <c r="R4" s="359">
        <v>140</v>
      </c>
      <c r="S4" s="359">
        <v>155</v>
      </c>
      <c r="T4" s="358"/>
      <c r="U4" s="358"/>
      <c r="V4" s="358"/>
      <c r="W4" s="359"/>
      <c r="X4" s="361">
        <f>SUM(D4,F4:O4,P4,R4,T4,V4:W4)</f>
        <v>1075</v>
      </c>
      <c r="Y4" s="361">
        <f>SUM(E4,F4:N4,Q4,S4,U4,V4,W4)</f>
        <v>1090</v>
      </c>
    </row>
    <row r="5" spans="1:25" x14ac:dyDescent="0.3">
      <c r="A5" s="469" t="s">
        <v>93</v>
      </c>
      <c r="B5" s="447" t="s">
        <v>94</v>
      </c>
      <c r="C5" s="42" t="s">
        <v>95</v>
      </c>
      <c r="D5" s="200">
        <v>17</v>
      </c>
      <c r="E5" s="200">
        <v>17</v>
      </c>
      <c r="F5" s="200"/>
      <c r="G5" s="200">
        <v>112</v>
      </c>
      <c r="H5" s="200">
        <v>90</v>
      </c>
      <c r="I5" s="200">
        <v>20</v>
      </c>
      <c r="J5" s="200"/>
      <c r="K5" s="200"/>
      <c r="L5" s="200"/>
      <c r="M5" s="200"/>
      <c r="N5" s="200"/>
      <c r="O5" s="200"/>
      <c r="P5" s="236"/>
      <c r="Q5" s="359"/>
      <c r="R5" s="236">
        <v>276</v>
      </c>
      <c r="S5" s="359">
        <v>283</v>
      </c>
      <c r="T5" s="236">
        <v>504</v>
      </c>
      <c r="U5" s="236">
        <v>510</v>
      </c>
      <c r="V5" s="236">
        <v>281</v>
      </c>
      <c r="W5" s="360"/>
      <c r="X5" s="361">
        <f t="shared" ref="X5:X24" si="0">SUM(D5,F5:O5,P5,R5,T5,V5:W5)</f>
        <v>1300</v>
      </c>
      <c r="Y5" s="361">
        <f t="shared" ref="Y5:Y24" si="1">SUM(E5,F5:N5,Q5,S5,U5,V5,W5)</f>
        <v>1313</v>
      </c>
    </row>
    <row r="6" spans="1:25" x14ac:dyDescent="0.3">
      <c r="A6" s="469"/>
      <c r="B6" s="447"/>
      <c r="C6" s="42" t="s">
        <v>96</v>
      </c>
      <c r="D6" s="200">
        <v>667</v>
      </c>
      <c r="E6" s="200">
        <v>667</v>
      </c>
      <c r="F6" s="200">
        <v>14</v>
      </c>
      <c r="G6" s="200">
        <v>189</v>
      </c>
      <c r="H6" s="200">
        <v>58</v>
      </c>
      <c r="I6" s="200">
        <v>12</v>
      </c>
      <c r="J6" s="200"/>
      <c r="K6" s="200"/>
      <c r="L6" s="200">
        <v>145</v>
      </c>
      <c r="M6" s="200"/>
      <c r="N6" s="200"/>
      <c r="O6" s="200"/>
      <c r="P6" s="236"/>
      <c r="Q6" s="359"/>
      <c r="R6" s="236"/>
      <c r="S6" s="359"/>
      <c r="T6" s="360"/>
      <c r="U6" s="360"/>
      <c r="V6" s="360"/>
      <c r="W6" s="360"/>
      <c r="X6" s="361">
        <f t="shared" si="0"/>
        <v>1085</v>
      </c>
      <c r="Y6" s="361">
        <f t="shared" si="1"/>
        <v>1085</v>
      </c>
    </row>
    <row r="7" spans="1:25" ht="27.6" x14ac:dyDescent="0.3">
      <c r="A7" s="447" t="s">
        <v>97</v>
      </c>
      <c r="B7" s="447" t="s">
        <v>98</v>
      </c>
      <c r="C7" s="41" t="s">
        <v>99</v>
      </c>
      <c r="D7" s="357">
        <v>280</v>
      </c>
      <c r="E7" s="357">
        <v>280</v>
      </c>
      <c r="F7" s="357">
        <v>30</v>
      </c>
      <c r="G7" s="357">
        <v>46</v>
      </c>
      <c r="H7" s="357"/>
      <c r="I7" s="357"/>
      <c r="J7" s="357"/>
      <c r="K7" s="357"/>
      <c r="L7" s="357"/>
      <c r="M7" s="357"/>
      <c r="N7" s="357"/>
      <c r="O7" s="357"/>
      <c r="P7" s="359"/>
      <c r="Q7" s="359"/>
      <c r="R7" s="359"/>
      <c r="S7" s="359"/>
      <c r="T7" s="358"/>
      <c r="U7" s="358"/>
      <c r="V7" s="358"/>
      <c r="W7" s="359">
        <v>159</v>
      </c>
      <c r="X7" s="361">
        <f t="shared" si="0"/>
        <v>515</v>
      </c>
      <c r="Y7" s="361">
        <f t="shared" si="1"/>
        <v>515</v>
      </c>
    </row>
    <row r="8" spans="1:25" ht="27.6" x14ac:dyDescent="0.3">
      <c r="A8" s="447"/>
      <c r="B8" s="447"/>
      <c r="C8" s="41" t="s">
        <v>100</v>
      </c>
      <c r="D8" s="357">
        <v>116</v>
      </c>
      <c r="E8" s="357">
        <v>116</v>
      </c>
      <c r="F8" s="357"/>
      <c r="G8" s="357"/>
      <c r="H8" s="357"/>
      <c r="I8" s="357"/>
      <c r="J8" s="357"/>
      <c r="K8" s="357"/>
      <c r="L8" s="357"/>
      <c r="M8" s="357">
        <v>92</v>
      </c>
      <c r="N8" s="357"/>
      <c r="O8" s="357"/>
      <c r="P8" s="359">
        <v>10</v>
      </c>
      <c r="Q8" s="359">
        <v>10</v>
      </c>
      <c r="R8" s="359"/>
      <c r="S8" s="359"/>
      <c r="T8" s="358"/>
      <c r="U8" s="358"/>
      <c r="V8" s="358"/>
      <c r="W8" s="358"/>
      <c r="X8" s="361">
        <f t="shared" si="0"/>
        <v>218</v>
      </c>
      <c r="Y8" s="361">
        <f t="shared" si="1"/>
        <v>218</v>
      </c>
    </row>
    <row r="9" spans="1:25" ht="27.6" x14ac:dyDescent="0.3">
      <c r="A9" s="447"/>
      <c r="B9" s="447"/>
      <c r="C9" s="41" t="s">
        <v>101</v>
      </c>
      <c r="D9" s="357">
        <v>158</v>
      </c>
      <c r="E9" s="357">
        <v>158</v>
      </c>
      <c r="F9" s="357">
        <v>175</v>
      </c>
      <c r="G9" s="357"/>
      <c r="H9" s="357">
        <v>65</v>
      </c>
      <c r="I9" s="357">
        <v>135</v>
      </c>
      <c r="J9" s="357"/>
      <c r="K9" s="357"/>
      <c r="L9" s="357">
        <v>105</v>
      </c>
      <c r="M9" s="357">
        <v>41</v>
      </c>
      <c r="N9" s="357">
        <v>37</v>
      </c>
      <c r="O9" s="357"/>
      <c r="P9" s="359">
        <v>10</v>
      </c>
      <c r="Q9" s="359">
        <v>10</v>
      </c>
      <c r="R9" s="359"/>
      <c r="S9" s="359"/>
      <c r="T9" s="358"/>
      <c r="U9" s="358"/>
      <c r="V9" s="359">
        <v>107</v>
      </c>
      <c r="W9" s="359">
        <v>25</v>
      </c>
      <c r="X9" s="361">
        <f t="shared" si="0"/>
        <v>858</v>
      </c>
      <c r="Y9" s="361">
        <f t="shared" si="1"/>
        <v>858</v>
      </c>
    </row>
    <row r="10" spans="1:25" x14ac:dyDescent="0.3">
      <c r="A10" s="447"/>
      <c r="B10" s="447"/>
      <c r="C10" s="41" t="s">
        <v>134</v>
      </c>
      <c r="D10" s="357">
        <v>114</v>
      </c>
      <c r="E10" s="357">
        <v>114</v>
      </c>
      <c r="F10" s="357"/>
      <c r="G10" s="357">
        <v>53</v>
      </c>
      <c r="H10" s="357"/>
      <c r="I10" s="357">
        <v>60</v>
      </c>
      <c r="J10" s="357"/>
      <c r="K10" s="357"/>
      <c r="L10" s="357"/>
      <c r="M10" s="357"/>
      <c r="N10" s="357"/>
      <c r="O10" s="357"/>
      <c r="P10" s="359"/>
      <c r="Q10" s="359"/>
      <c r="R10" s="359"/>
      <c r="S10" s="359"/>
      <c r="T10" s="358"/>
      <c r="U10" s="358"/>
      <c r="V10" s="359"/>
      <c r="W10" s="359"/>
      <c r="X10" s="361">
        <f t="shared" si="0"/>
        <v>227</v>
      </c>
      <c r="Y10" s="361">
        <f t="shared" si="1"/>
        <v>227</v>
      </c>
    </row>
    <row r="11" spans="1:25" x14ac:dyDescent="0.3">
      <c r="A11" s="447" t="s">
        <v>103</v>
      </c>
      <c r="B11" s="447" t="s">
        <v>104</v>
      </c>
      <c r="C11" s="41" t="s">
        <v>105</v>
      </c>
      <c r="D11" s="200">
        <v>156</v>
      </c>
      <c r="E11" s="200">
        <v>156</v>
      </c>
      <c r="F11" s="200"/>
      <c r="G11" s="200">
        <v>38</v>
      </c>
      <c r="H11" s="200"/>
      <c r="I11" s="200"/>
      <c r="J11" s="200"/>
      <c r="K11" s="200"/>
      <c r="L11" s="200"/>
      <c r="M11" s="200"/>
      <c r="N11" s="200"/>
      <c r="O11" s="200"/>
      <c r="P11" s="236"/>
      <c r="Q11" s="359"/>
      <c r="R11" s="236"/>
      <c r="S11" s="359"/>
      <c r="T11" s="360"/>
      <c r="U11" s="360"/>
      <c r="V11" s="360"/>
      <c r="W11" s="360"/>
      <c r="X11" s="361">
        <f t="shared" si="0"/>
        <v>194</v>
      </c>
      <c r="Y11" s="361">
        <f t="shared" si="1"/>
        <v>194</v>
      </c>
    </row>
    <row r="12" spans="1:25" x14ac:dyDescent="0.3">
      <c r="A12" s="447"/>
      <c r="B12" s="447"/>
      <c r="C12" s="41" t="s">
        <v>106</v>
      </c>
      <c r="D12" s="200">
        <v>403</v>
      </c>
      <c r="E12" s="200">
        <v>403</v>
      </c>
      <c r="F12" s="200">
        <v>8</v>
      </c>
      <c r="G12" s="200">
        <v>25</v>
      </c>
      <c r="H12" s="200"/>
      <c r="I12" s="200"/>
      <c r="J12" s="200"/>
      <c r="K12" s="200"/>
      <c r="L12" s="200"/>
      <c r="M12" s="200"/>
      <c r="N12" s="200"/>
      <c r="O12" s="200"/>
      <c r="P12" s="236"/>
      <c r="Q12" s="359"/>
      <c r="R12" s="236"/>
      <c r="S12" s="359"/>
      <c r="T12" s="360"/>
      <c r="U12" s="360"/>
      <c r="V12" s="360"/>
      <c r="W12" s="360"/>
      <c r="X12" s="361">
        <f t="shared" si="0"/>
        <v>436</v>
      </c>
      <c r="Y12" s="361">
        <f t="shared" si="1"/>
        <v>436</v>
      </c>
    </row>
    <row r="13" spans="1:25" x14ac:dyDescent="0.3">
      <c r="A13" s="447"/>
      <c r="B13" s="447"/>
      <c r="C13" s="41" t="s">
        <v>107</v>
      </c>
      <c r="D13" s="200">
        <v>164</v>
      </c>
      <c r="E13" s="200">
        <v>164</v>
      </c>
      <c r="F13" s="200">
        <v>80</v>
      </c>
      <c r="G13" s="200">
        <v>4</v>
      </c>
      <c r="H13" s="200"/>
      <c r="I13" s="200"/>
      <c r="J13" s="200"/>
      <c r="K13" s="200"/>
      <c r="L13" s="200"/>
      <c r="M13" s="200"/>
      <c r="N13" s="200"/>
      <c r="O13" s="200"/>
      <c r="P13" s="236"/>
      <c r="Q13" s="359"/>
      <c r="R13" s="236"/>
      <c r="S13" s="359"/>
      <c r="T13" s="360"/>
      <c r="U13" s="360"/>
      <c r="V13" s="360"/>
      <c r="W13" s="360"/>
      <c r="X13" s="361">
        <f t="shared" si="0"/>
        <v>248</v>
      </c>
      <c r="Y13" s="361">
        <f t="shared" si="1"/>
        <v>248</v>
      </c>
    </row>
    <row r="14" spans="1:25" x14ac:dyDescent="0.3">
      <c r="A14" s="447"/>
      <c r="B14" s="447"/>
      <c r="C14" s="41" t="s">
        <v>108</v>
      </c>
      <c r="D14" s="200">
        <v>448</v>
      </c>
      <c r="E14" s="200">
        <v>448</v>
      </c>
      <c r="F14" s="200">
        <v>880</v>
      </c>
      <c r="G14" s="200">
        <v>130</v>
      </c>
      <c r="H14" s="200">
        <v>65</v>
      </c>
      <c r="I14" s="200">
        <v>110</v>
      </c>
      <c r="J14" s="200"/>
      <c r="K14" s="200"/>
      <c r="L14" s="200">
        <v>147</v>
      </c>
      <c r="M14" s="200">
        <v>159</v>
      </c>
      <c r="N14" s="200">
        <v>13</v>
      </c>
      <c r="O14" s="200"/>
      <c r="P14" s="236"/>
      <c r="Q14" s="359"/>
      <c r="R14" s="236"/>
      <c r="S14" s="359"/>
      <c r="T14" s="360"/>
      <c r="U14" s="360"/>
      <c r="V14" s="360"/>
      <c r="W14" s="236"/>
      <c r="X14" s="361">
        <f t="shared" si="0"/>
        <v>1952</v>
      </c>
      <c r="Y14" s="361">
        <f t="shared" si="1"/>
        <v>1952</v>
      </c>
    </row>
    <row r="15" spans="1:25" ht="27.6" x14ac:dyDescent="0.3">
      <c r="A15" s="469" t="s">
        <v>109</v>
      </c>
      <c r="B15" s="447" t="s">
        <v>110</v>
      </c>
      <c r="C15" s="41" t="s">
        <v>111</v>
      </c>
      <c r="D15" s="200">
        <v>15</v>
      </c>
      <c r="E15" s="200">
        <v>15</v>
      </c>
      <c r="F15" s="200">
        <v>2214</v>
      </c>
      <c r="G15" s="200"/>
      <c r="H15" s="200">
        <v>16</v>
      </c>
      <c r="I15" s="200">
        <v>142</v>
      </c>
      <c r="J15" s="200"/>
      <c r="K15" s="200">
        <v>234</v>
      </c>
      <c r="L15" s="200">
        <v>31</v>
      </c>
      <c r="M15" s="200">
        <v>45</v>
      </c>
      <c r="N15" s="200"/>
      <c r="O15" s="200"/>
      <c r="P15" s="236"/>
      <c r="Q15" s="359"/>
      <c r="R15" s="236"/>
      <c r="S15" s="359"/>
      <c r="T15" s="360"/>
      <c r="U15" s="360"/>
      <c r="V15" s="360"/>
      <c r="W15" s="236">
        <v>496</v>
      </c>
      <c r="X15" s="361">
        <f t="shared" si="0"/>
        <v>3193</v>
      </c>
      <c r="Y15" s="361">
        <f t="shared" si="1"/>
        <v>3193</v>
      </c>
    </row>
    <row r="16" spans="1:25" x14ac:dyDescent="0.3">
      <c r="A16" s="469"/>
      <c r="B16" s="447"/>
      <c r="C16" s="41" t="s">
        <v>112</v>
      </c>
      <c r="D16" s="200"/>
      <c r="E16" s="200"/>
      <c r="F16" s="200">
        <v>214</v>
      </c>
      <c r="G16" s="200"/>
      <c r="H16" s="200"/>
      <c r="I16" s="200">
        <v>30</v>
      </c>
      <c r="J16" s="200"/>
      <c r="K16" s="200"/>
      <c r="L16" s="200"/>
      <c r="M16" s="200"/>
      <c r="N16" s="200"/>
      <c r="O16" s="200"/>
      <c r="P16" s="360"/>
      <c r="Q16" s="357"/>
      <c r="R16" s="360"/>
      <c r="S16" s="359"/>
      <c r="T16" s="360"/>
      <c r="U16" s="360"/>
      <c r="V16" s="360"/>
      <c r="W16" s="236">
        <v>295</v>
      </c>
      <c r="X16" s="361">
        <f t="shared" si="0"/>
        <v>539</v>
      </c>
      <c r="Y16" s="361">
        <f t="shared" si="1"/>
        <v>539</v>
      </c>
    </row>
    <row r="17" spans="1:28" x14ac:dyDescent="0.3">
      <c r="A17" s="469"/>
      <c r="B17" s="447"/>
      <c r="C17" s="41" t="s">
        <v>113</v>
      </c>
      <c r="D17" s="200"/>
      <c r="E17" s="200"/>
      <c r="F17" s="200">
        <v>778</v>
      </c>
      <c r="G17" s="200"/>
      <c r="H17" s="200"/>
      <c r="I17" s="200">
        <v>54</v>
      </c>
      <c r="J17" s="200"/>
      <c r="K17" s="200"/>
      <c r="L17" s="200"/>
      <c r="M17" s="200">
        <v>27</v>
      </c>
      <c r="N17" s="200"/>
      <c r="O17" s="200"/>
      <c r="P17" s="360"/>
      <c r="Q17" s="357"/>
      <c r="R17" s="360"/>
      <c r="S17" s="359"/>
      <c r="T17" s="360"/>
      <c r="U17" s="360"/>
      <c r="V17" s="360"/>
      <c r="W17" s="236">
        <v>281</v>
      </c>
      <c r="X17" s="361">
        <f t="shared" si="0"/>
        <v>1140</v>
      </c>
      <c r="Y17" s="361">
        <f t="shared" si="1"/>
        <v>1140</v>
      </c>
    </row>
    <row r="18" spans="1:28" ht="41.4" x14ac:dyDescent="0.3">
      <c r="A18" s="447" t="s">
        <v>114</v>
      </c>
      <c r="B18" s="447" t="s">
        <v>115</v>
      </c>
      <c r="C18" s="41" t="s">
        <v>116</v>
      </c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8"/>
      <c r="Q18" s="357"/>
      <c r="R18" s="358"/>
      <c r="S18" s="359"/>
      <c r="T18" s="358"/>
      <c r="U18" s="358"/>
      <c r="V18" s="358"/>
      <c r="W18" s="359">
        <v>411</v>
      </c>
      <c r="X18" s="361">
        <f t="shared" si="0"/>
        <v>411</v>
      </c>
      <c r="Y18" s="361">
        <f t="shared" si="1"/>
        <v>411</v>
      </c>
    </row>
    <row r="19" spans="1:28" x14ac:dyDescent="0.3">
      <c r="A19" s="447"/>
      <c r="B19" s="447"/>
      <c r="C19" s="41" t="s">
        <v>117</v>
      </c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8"/>
      <c r="Q19" s="357"/>
      <c r="R19" s="358"/>
      <c r="S19" s="359"/>
      <c r="T19" s="358"/>
      <c r="U19" s="358"/>
      <c r="V19" s="358"/>
      <c r="W19" s="359">
        <v>215</v>
      </c>
      <c r="X19" s="361">
        <f t="shared" si="0"/>
        <v>215</v>
      </c>
      <c r="Y19" s="361">
        <f t="shared" si="1"/>
        <v>215</v>
      </c>
    </row>
    <row r="20" spans="1:28" x14ac:dyDescent="0.3">
      <c r="A20" s="469" t="s">
        <v>118</v>
      </c>
      <c r="B20" s="447" t="s">
        <v>119</v>
      </c>
      <c r="C20" s="42" t="s">
        <v>120</v>
      </c>
      <c r="D20" s="78">
        <v>573</v>
      </c>
      <c r="E20" s="78">
        <v>907</v>
      </c>
      <c r="F20" s="200"/>
      <c r="G20" s="200">
        <v>247</v>
      </c>
      <c r="H20" s="200"/>
      <c r="I20" s="200"/>
      <c r="J20" s="200"/>
      <c r="K20" s="200"/>
      <c r="L20" s="200"/>
      <c r="M20" s="200"/>
      <c r="N20" s="200"/>
      <c r="O20" s="200"/>
      <c r="P20" s="236">
        <v>2846</v>
      </c>
      <c r="Q20" s="357">
        <v>2887</v>
      </c>
      <c r="R20" s="360"/>
      <c r="S20" s="359"/>
      <c r="T20" s="360"/>
      <c r="U20" s="360"/>
      <c r="V20" s="360"/>
      <c r="W20" s="360"/>
      <c r="X20" s="361">
        <f t="shared" si="0"/>
        <v>3666</v>
      </c>
      <c r="Y20" s="361">
        <f t="shared" si="1"/>
        <v>4041</v>
      </c>
    </row>
    <row r="21" spans="1:28" x14ac:dyDescent="0.3">
      <c r="A21" s="469"/>
      <c r="B21" s="447"/>
      <c r="C21" s="42" t="s">
        <v>121</v>
      </c>
      <c r="D21" s="200">
        <v>26</v>
      </c>
      <c r="E21" s="236">
        <v>26</v>
      </c>
      <c r="F21" s="200"/>
      <c r="G21" s="200"/>
      <c r="H21" s="200">
        <v>43</v>
      </c>
      <c r="I21" s="236">
        <v>30</v>
      </c>
      <c r="J21" s="236"/>
      <c r="K21" s="200"/>
      <c r="L21" s="200"/>
      <c r="M21" s="200"/>
      <c r="N21" s="200"/>
      <c r="O21" s="200"/>
      <c r="P21" s="236">
        <v>41</v>
      </c>
      <c r="Q21" s="357">
        <v>44</v>
      </c>
      <c r="R21" s="360"/>
      <c r="S21" s="359"/>
      <c r="T21" s="360"/>
      <c r="U21" s="360"/>
      <c r="V21" s="360"/>
      <c r="W21" s="360"/>
      <c r="X21" s="361">
        <f t="shared" si="0"/>
        <v>140</v>
      </c>
      <c r="Y21" s="361">
        <f t="shared" si="1"/>
        <v>143</v>
      </c>
    </row>
    <row r="22" spans="1:28" x14ac:dyDescent="0.3">
      <c r="A22" s="469" t="s">
        <v>122</v>
      </c>
      <c r="B22" s="469" t="s">
        <v>123</v>
      </c>
      <c r="C22" s="42" t="s">
        <v>124</v>
      </c>
      <c r="D22" s="200">
        <v>19</v>
      </c>
      <c r="E22" s="200">
        <v>19</v>
      </c>
      <c r="F22" s="200">
        <v>43</v>
      </c>
      <c r="G22" s="200"/>
      <c r="H22" s="200">
        <v>20</v>
      </c>
      <c r="I22" s="200"/>
      <c r="J22" s="200">
        <v>380</v>
      </c>
      <c r="K22" s="200"/>
      <c r="L22" s="200"/>
      <c r="M22" s="200">
        <v>38</v>
      </c>
      <c r="N22" s="200"/>
      <c r="O22" s="200">
        <v>6</v>
      </c>
      <c r="P22" s="360"/>
      <c r="Q22" s="357"/>
      <c r="R22" s="360"/>
      <c r="S22" s="359"/>
      <c r="T22" s="360"/>
      <c r="U22" s="360"/>
      <c r="V22" s="360"/>
      <c r="W22" s="359">
        <v>92</v>
      </c>
      <c r="X22" s="361">
        <f t="shared" si="0"/>
        <v>598</v>
      </c>
      <c r="Y22" s="361">
        <f t="shared" si="1"/>
        <v>592</v>
      </c>
    </row>
    <row r="23" spans="1:28" x14ac:dyDescent="0.3">
      <c r="A23" s="469"/>
      <c r="B23" s="469"/>
      <c r="C23" s="42" t="s">
        <v>126</v>
      </c>
      <c r="D23" s="200">
        <v>84</v>
      </c>
      <c r="E23" s="200">
        <v>84</v>
      </c>
      <c r="F23" s="200"/>
      <c r="G23" s="200">
        <v>30</v>
      </c>
      <c r="H23" s="200">
        <v>10</v>
      </c>
      <c r="I23" s="200"/>
      <c r="J23" s="200"/>
      <c r="K23" s="200"/>
      <c r="L23" s="200"/>
      <c r="M23" s="200"/>
      <c r="N23" s="200"/>
      <c r="O23" s="200"/>
      <c r="P23" s="360"/>
      <c r="Q23" s="357"/>
      <c r="R23" s="360"/>
      <c r="S23" s="359"/>
      <c r="T23" s="360"/>
      <c r="U23" s="360"/>
      <c r="V23" s="360"/>
      <c r="W23" s="236">
        <v>60</v>
      </c>
      <c r="X23" s="361">
        <f t="shared" si="0"/>
        <v>184</v>
      </c>
      <c r="Y23" s="361">
        <f t="shared" si="1"/>
        <v>184</v>
      </c>
    </row>
    <row r="24" spans="1:28" x14ac:dyDescent="0.3">
      <c r="A24" s="469"/>
      <c r="B24" s="469"/>
      <c r="C24" s="41" t="s">
        <v>127</v>
      </c>
      <c r="D24" s="200"/>
      <c r="E24" s="200"/>
      <c r="F24" s="200">
        <v>129</v>
      </c>
      <c r="G24" s="200">
        <v>45</v>
      </c>
      <c r="H24" s="200"/>
      <c r="I24" s="200"/>
      <c r="J24" s="200"/>
      <c r="K24" s="200"/>
      <c r="L24" s="200"/>
      <c r="M24" s="200"/>
      <c r="N24" s="200"/>
      <c r="O24" s="200"/>
      <c r="P24" s="360"/>
      <c r="Q24" s="357"/>
      <c r="R24" s="360"/>
      <c r="S24" s="359"/>
      <c r="T24" s="360"/>
      <c r="U24" s="360"/>
      <c r="V24" s="360"/>
      <c r="W24" s="360"/>
      <c r="X24" s="361">
        <f t="shared" si="0"/>
        <v>174</v>
      </c>
      <c r="Y24" s="361">
        <f t="shared" si="1"/>
        <v>174</v>
      </c>
    </row>
    <row r="25" spans="1:28" x14ac:dyDescent="0.3">
      <c r="A25" s="471" t="s">
        <v>62</v>
      </c>
      <c r="B25" s="471"/>
      <c r="C25" s="471"/>
      <c r="D25" s="354">
        <f>SUM(D4:D24)</f>
        <v>3662</v>
      </c>
      <c r="E25" s="354">
        <f>SUM(E4:E24)</f>
        <v>3996</v>
      </c>
      <c r="F25" s="354">
        <f>SUM(F4:F24)</f>
        <v>4565</v>
      </c>
      <c r="G25" s="354">
        <f t="shared" ref="G25" si="2">SUM(G4:G24)</f>
        <v>1151</v>
      </c>
      <c r="H25" s="68">
        <f t="shared" ref="H25:P25" si="3">SUM(H4:H24)</f>
        <v>553</v>
      </c>
      <c r="I25" s="68">
        <f t="shared" si="3"/>
        <v>688</v>
      </c>
      <c r="J25" s="68">
        <f t="shared" si="3"/>
        <v>380</v>
      </c>
      <c r="K25" s="68">
        <f t="shared" si="3"/>
        <v>234</v>
      </c>
      <c r="L25" s="68">
        <f t="shared" si="3"/>
        <v>428</v>
      </c>
      <c r="M25" s="68">
        <f t="shared" si="3"/>
        <v>402</v>
      </c>
      <c r="N25" s="68">
        <f t="shared" si="3"/>
        <v>50</v>
      </c>
      <c r="O25" s="68">
        <f t="shared" si="3"/>
        <v>6</v>
      </c>
      <c r="P25" s="354">
        <f t="shared" si="3"/>
        <v>2907</v>
      </c>
      <c r="Q25" s="354">
        <f t="shared" ref="Q25:S25" si="4">SUM(Q4:Q24)</f>
        <v>2951</v>
      </c>
      <c r="R25" s="153">
        <f t="shared" si="4"/>
        <v>416</v>
      </c>
      <c r="S25" s="153">
        <f t="shared" si="4"/>
        <v>438</v>
      </c>
      <c r="T25" s="68">
        <f>SUM(T4:T24)</f>
        <v>504</v>
      </c>
      <c r="U25" s="68">
        <f t="shared" ref="U25:V25" si="5">SUM(U4:U24)</f>
        <v>510</v>
      </c>
      <c r="V25" s="68">
        <f t="shared" si="5"/>
        <v>388</v>
      </c>
      <c r="W25" s="354">
        <f>SUM(W4:W24)</f>
        <v>2034</v>
      </c>
      <c r="X25" s="355">
        <f t="shared" ref="X25:Y25" si="6">SUM(X4:X24)</f>
        <v>18368</v>
      </c>
      <c r="Y25" s="355">
        <f t="shared" si="6"/>
        <v>18768</v>
      </c>
    </row>
    <row r="27" spans="1:28" x14ac:dyDescent="0.3">
      <c r="Q27" t="s">
        <v>154</v>
      </c>
    </row>
    <row r="28" spans="1:28" ht="15.6" x14ac:dyDescent="0.3">
      <c r="A28" s="32" t="s">
        <v>290</v>
      </c>
    </row>
    <row r="29" spans="1:28" ht="41.4" x14ac:dyDescent="0.3">
      <c r="A29" s="70" t="s">
        <v>87</v>
      </c>
      <c r="B29" s="70" t="s">
        <v>88</v>
      </c>
      <c r="C29" s="70" t="s">
        <v>89</v>
      </c>
      <c r="D29" s="71" t="s">
        <v>169</v>
      </c>
      <c r="E29" s="71" t="s">
        <v>179</v>
      </c>
      <c r="F29" s="70" t="s">
        <v>11</v>
      </c>
      <c r="G29" s="71" t="s">
        <v>170</v>
      </c>
      <c r="H29" s="71" t="s">
        <v>181</v>
      </c>
      <c r="I29" s="71" t="s">
        <v>171</v>
      </c>
      <c r="J29" s="71" t="s">
        <v>178</v>
      </c>
      <c r="K29" s="70" t="s">
        <v>20</v>
      </c>
      <c r="L29" s="70" t="s">
        <v>18</v>
      </c>
      <c r="M29" s="70" t="s">
        <v>19</v>
      </c>
      <c r="N29" s="70" t="s">
        <v>21</v>
      </c>
      <c r="O29" s="70" t="s">
        <v>22</v>
      </c>
      <c r="P29" s="70" t="s">
        <v>23</v>
      </c>
      <c r="Q29" s="65" t="s">
        <v>188</v>
      </c>
      <c r="R29" s="65" t="s">
        <v>189</v>
      </c>
      <c r="S29" s="65" t="s">
        <v>166</v>
      </c>
      <c r="T29" s="65" t="s">
        <v>165</v>
      </c>
      <c r="U29" s="71" t="s">
        <v>191</v>
      </c>
      <c r="V29" s="71" t="s">
        <v>192</v>
      </c>
      <c r="W29" s="71" t="s">
        <v>174</v>
      </c>
      <c r="X29" s="71" t="s">
        <v>175</v>
      </c>
      <c r="Y29" s="70" t="s">
        <v>155</v>
      </c>
      <c r="Z29" s="65" t="s">
        <v>176</v>
      </c>
      <c r="AA29" s="65" t="s">
        <v>180</v>
      </c>
      <c r="AB29" s="65" t="s">
        <v>177</v>
      </c>
    </row>
    <row r="30" spans="1:28" ht="27.6" x14ac:dyDescent="0.3">
      <c r="A30" s="56" t="s">
        <v>90</v>
      </c>
      <c r="B30" s="56" t="s">
        <v>91</v>
      </c>
      <c r="C30" s="56" t="s">
        <v>92</v>
      </c>
      <c r="D30" s="59">
        <v>128</v>
      </c>
      <c r="E30" s="60">
        <v>137</v>
      </c>
      <c r="F30" s="60"/>
      <c r="G30" s="60">
        <v>85</v>
      </c>
      <c r="H30" s="60">
        <v>92</v>
      </c>
      <c r="I30" s="60">
        <v>58</v>
      </c>
      <c r="J30" s="60">
        <v>68</v>
      </c>
      <c r="K30" s="60">
        <v>34</v>
      </c>
      <c r="L30" s="60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>
        <v>30</v>
      </c>
      <c r="Z30" s="362">
        <f>SUM(D30,F30,G30,I30,K30:Q30,S30,U30,W30,Y30)</f>
        <v>335</v>
      </c>
      <c r="AA30" s="362">
        <f>SUM(E30,F30,H30,J30,K30:P30,Q30,S30,U30,W30,Y30)</f>
        <v>361</v>
      </c>
      <c r="AB30" s="363">
        <f>SUM(E30,F30,H30,J30,K30:P30,R30,T30,V30,X30,Y30)</f>
        <v>361</v>
      </c>
    </row>
    <row r="31" spans="1:28" x14ac:dyDescent="0.3">
      <c r="A31" s="470" t="s">
        <v>93</v>
      </c>
      <c r="B31" s="459" t="s">
        <v>94</v>
      </c>
      <c r="C31" s="52" t="s">
        <v>95</v>
      </c>
      <c r="D31" s="61"/>
      <c r="E31" s="62"/>
      <c r="F31" s="62"/>
      <c r="G31" s="62">
        <v>17</v>
      </c>
      <c r="H31" s="62">
        <v>17</v>
      </c>
      <c r="I31" s="62">
        <v>7</v>
      </c>
      <c r="J31" s="62">
        <v>7</v>
      </c>
      <c r="K31" s="62">
        <v>6</v>
      </c>
      <c r="L31" s="62"/>
      <c r="M31" s="62"/>
      <c r="N31" s="62"/>
      <c r="O31" s="62"/>
      <c r="P31" s="62"/>
      <c r="Q31" s="62"/>
      <c r="R31" s="62"/>
      <c r="S31" s="62">
        <v>82</v>
      </c>
      <c r="T31" s="62">
        <v>91</v>
      </c>
      <c r="U31" s="62">
        <v>192</v>
      </c>
      <c r="V31" s="62">
        <v>197</v>
      </c>
      <c r="W31" s="62">
        <v>73</v>
      </c>
      <c r="X31" s="62">
        <v>78</v>
      </c>
      <c r="Y31" s="62"/>
      <c r="Z31" s="362">
        <f t="shared" ref="Z31:Z50" si="7">SUM(D31,F31,G31,I31,K31:Q31,S31,U31,W31,Y31)</f>
        <v>377</v>
      </c>
      <c r="AA31" s="362">
        <f t="shared" ref="AA31:AA50" si="8">SUM(E31,F31,H31,J31,K31:P31,Q31,S31,U31,W31,Y31)</f>
        <v>377</v>
      </c>
      <c r="AB31" s="363">
        <f t="shared" ref="AB31:AB50" si="9">SUM(E31,F31,H31,J31,K31:P31,R31,T31,V31,X31,Y31)</f>
        <v>396</v>
      </c>
    </row>
    <row r="32" spans="1:28" x14ac:dyDescent="0.3">
      <c r="A32" s="470"/>
      <c r="B32" s="459"/>
      <c r="C32" s="52" t="s">
        <v>96</v>
      </c>
      <c r="D32" s="61">
        <v>323</v>
      </c>
      <c r="E32" s="62">
        <v>323</v>
      </c>
      <c r="F32" s="62">
        <v>2</v>
      </c>
      <c r="G32" s="62">
        <v>52</v>
      </c>
      <c r="H32" s="62">
        <v>52</v>
      </c>
      <c r="I32" s="62">
        <v>30</v>
      </c>
      <c r="J32" s="62">
        <v>30</v>
      </c>
      <c r="K32" s="62"/>
      <c r="L32" s="62"/>
      <c r="M32" s="62"/>
      <c r="N32" s="62">
        <v>24</v>
      </c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362">
        <f t="shared" si="7"/>
        <v>431</v>
      </c>
      <c r="AA32" s="362">
        <f t="shared" si="8"/>
        <v>431</v>
      </c>
      <c r="AB32" s="363">
        <f t="shared" si="9"/>
        <v>431</v>
      </c>
    </row>
    <row r="33" spans="1:28" ht="27.6" x14ac:dyDescent="0.3">
      <c r="A33" s="459" t="s">
        <v>97</v>
      </c>
      <c r="B33" s="459" t="s">
        <v>98</v>
      </c>
      <c r="C33" s="69" t="s">
        <v>99</v>
      </c>
      <c r="D33" s="58">
        <v>116</v>
      </c>
      <c r="E33" s="58">
        <v>116</v>
      </c>
      <c r="F33" s="58">
        <v>50</v>
      </c>
      <c r="G33" s="58">
        <v>35</v>
      </c>
      <c r="H33" s="58">
        <v>35</v>
      </c>
      <c r="I33" s="58"/>
      <c r="J33" s="58"/>
      <c r="K33" s="58"/>
      <c r="L33" s="58"/>
      <c r="M33" s="62"/>
      <c r="N33" s="62"/>
      <c r="O33" s="62"/>
      <c r="P33" s="62"/>
      <c r="Q33" s="62">
        <v>17</v>
      </c>
      <c r="R33" s="62">
        <v>14</v>
      </c>
      <c r="S33" s="62"/>
      <c r="T33" s="62"/>
      <c r="U33" s="62"/>
      <c r="V33" s="62"/>
      <c r="W33" s="62"/>
      <c r="X33" s="62"/>
      <c r="Y33" s="62">
        <v>85</v>
      </c>
      <c r="Z33" s="362">
        <f t="shared" si="7"/>
        <v>303</v>
      </c>
      <c r="AA33" s="362">
        <f t="shared" si="8"/>
        <v>303</v>
      </c>
      <c r="AB33" s="363">
        <f t="shared" si="9"/>
        <v>300</v>
      </c>
    </row>
    <row r="34" spans="1:28" ht="27.6" x14ac:dyDescent="0.3">
      <c r="A34" s="459"/>
      <c r="B34" s="459"/>
      <c r="C34" s="69" t="s">
        <v>100</v>
      </c>
      <c r="D34" s="58">
        <v>44</v>
      </c>
      <c r="E34" s="58">
        <v>44</v>
      </c>
      <c r="F34" s="58"/>
      <c r="G34" s="58"/>
      <c r="H34" s="58"/>
      <c r="I34" s="58"/>
      <c r="J34" s="58"/>
      <c r="K34" s="58"/>
      <c r="L34" s="58"/>
      <c r="M34" s="62"/>
      <c r="N34" s="62"/>
      <c r="O34" s="62">
        <v>30</v>
      </c>
      <c r="P34" s="62"/>
      <c r="Q34" s="62">
        <v>9</v>
      </c>
      <c r="R34" s="62"/>
      <c r="S34" s="62"/>
      <c r="T34" s="62"/>
      <c r="U34" s="62"/>
      <c r="V34" s="62"/>
      <c r="W34" s="62"/>
      <c r="X34" s="62"/>
      <c r="Y34" s="62"/>
      <c r="Z34" s="362">
        <f t="shared" si="7"/>
        <v>83</v>
      </c>
      <c r="AA34" s="362">
        <f t="shared" si="8"/>
        <v>83</v>
      </c>
      <c r="AB34" s="363">
        <f t="shared" si="9"/>
        <v>74</v>
      </c>
    </row>
    <row r="35" spans="1:28" ht="27.6" x14ac:dyDescent="0.3">
      <c r="A35" s="459"/>
      <c r="B35" s="459"/>
      <c r="C35" s="56" t="s">
        <v>101</v>
      </c>
      <c r="D35" s="59">
        <v>63</v>
      </c>
      <c r="E35" s="59">
        <v>63</v>
      </c>
      <c r="F35" s="59">
        <v>122</v>
      </c>
      <c r="G35" s="59">
        <v>5</v>
      </c>
      <c r="H35" s="59">
        <v>5</v>
      </c>
      <c r="I35" s="59">
        <v>10</v>
      </c>
      <c r="J35" s="59">
        <v>10</v>
      </c>
      <c r="K35" s="59">
        <v>18</v>
      </c>
      <c r="L35" s="59"/>
      <c r="M35" s="62"/>
      <c r="N35" s="62">
        <v>42</v>
      </c>
      <c r="O35" s="62">
        <v>16</v>
      </c>
      <c r="P35" s="62">
        <v>17</v>
      </c>
      <c r="Q35" s="62">
        <v>25</v>
      </c>
      <c r="R35" s="62">
        <v>18</v>
      </c>
      <c r="S35" s="62"/>
      <c r="T35" s="62"/>
      <c r="U35" s="62"/>
      <c r="V35" s="62"/>
      <c r="W35" s="62"/>
      <c r="X35" s="62"/>
      <c r="Y35" s="62">
        <v>53</v>
      </c>
      <c r="Z35" s="362">
        <f t="shared" si="7"/>
        <v>371</v>
      </c>
      <c r="AA35" s="362">
        <f t="shared" si="8"/>
        <v>371</v>
      </c>
      <c r="AB35" s="363">
        <f t="shared" si="9"/>
        <v>364</v>
      </c>
    </row>
    <row r="36" spans="1:28" x14ac:dyDescent="0.3">
      <c r="A36" s="459"/>
      <c r="B36" s="459"/>
      <c r="C36" s="52" t="s">
        <v>102</v>
      </c>
      <c r="D36" s="61">
        <v>74</v>
      </c>
      <c r="E36" s="61">
        <v>74</v>
      </c>
      <c r="F36" s="61"/>
      <c r="G36" s="61">
        <v>6</v>
      </c>
      <c r="H36" s="61">
        <v>6</v>
      </c>
      <c r="I36" s="61"/>
      <c r="J36" s="61"/>
      <c r="K36" s="61">
        <v>16</v>
      </c>
      <c r="L36" s="61"/>
      <c r="M36" s="62"/>
      <c r="N36" s="62"/>
      <c r="O36" s="62"/>
      <c r="P36" s="62"/>
      <c r="Q36" s="62">
        <v>8</v>
      </c>
      <c r="R36" s="62"/>
      <c r="S36" s="62"/>
      <c r="T36" s="62"/>
      <c r="U36" s="62"/>
      <c r="V36" s="62"/>
      <c r="W36" s="62"/>
      <c r="X36" s="62"/>
      <c r="Y36" s="62"/>
      <c r="Z36" s="362">
        <f t="shared" si="7"/>
        <v>104</v>
      </c>
      <c r="AA36" s="362">
        <f t="shared" si="8"/>
        <v>104</v>
      </c>
      <c r="AB36" s="363">
        <f t="shared" si="9"/>
        <v>96</v>
      </c>
    </row>
    <row r="37" spans="1:28" x14ac:dyDescent="0.3">
      <c r="A37" s="473" t="s">
        <v>103</v>
      </c>
      <c r="B37" s="473" t="s">
        <v>104</v>
      </c>
      <c r="C37" s="57" t="s">
        <v>105</v>
      </c>
      <c r="D37" s="61">
        <v>73</v>
      </c>
      <c r="E37" s="61">
        <v>73</v>
      </c>
      <c r="F37" s="61"/>
      <c r="G37" s="61">
        <v>56</v>
      </c>
      <c r="H37" s="61">
        <v>56</v>
      </c>
      <c r="I37" s="61"/>
      <c r="J37" s="61"/>
      <c r="K37" s="61"/>
      <c r="L37" s="61"/>
      <c r="M37" s="62"/>
      <c r="N37" s="62"/>
      <c r="O37" s="62"/>
      <c r="P37" s="62"/>
      <c r="Q37" s="62">
        <v>7</v>
      </c>
      <c r="R37" s="62">
        <v>6</v>
      </c>
      <c r="S37" s="62"/>
      <c r="T37" s="62"/>
      <c r="U37" s="62"/>
      <c r="V37" s="62"/>
      <c r="W37" s="62"/>
      <c r="X37" s="62"/>
      <c r="Y37" s="62"/>
      <c r="Z37" s="362">
        <f t="shared" si="7"/>
        <v>136</v>
      </c>
      <c r="AA37" s="362">
        <f t="shared" si="8"/>
        <v>136</v>
      </c>
      <c r="AB37" s="363">
        <f t="shared" si="9"/>
        <v>135</v>
      </c>
    </row>
    <row r="38" spans="1:28" x14ac:dyDescent="0.3">
      <c r="A38" s="474"/>
      <c r="B38" s="474"/>
      <c r="C38" s="57" t="s">
        <v>106</v>
      </c>
      <c r="D38" s="61">
        <v>148</v>
      </c>
      <c r="E38" s="61">
        <v>148</v>
      </c>
      <c r="F38" s="61">
        <v>22</v>
      </c>
      <c r="G38" s="61">
        <v>17</v>
      </c>
      <c r="H38" s="61">
        <v>17</v>
      </c>
      <c r="I38" s="61"/>
      <c r="J38" s="61"/>
      <c r="K38" s="61"/>
      <c r="L38" s="61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362">
        <f t="shared" si="7"/>
        <v>187</v>
      </c>
      <c r="AA38" s="362">
        <f t="shared" si="8"/>
        <v>187</v>
      </c>
      <c r="AB38" s="363">
        <f t="shared" si="9"/>
        <v>187</v>
      </c>
    </row>
    <row r="39" spans="1:28" x14ac:dyDescent="0.3">
      <c r="A39" s="474"/>
      <c r="B39" s="474"/>
      <c r="C39" s="57" t="s">
        <v>107</v>
      </c>
      <c r="D39" s="61">
        <v>30</v>
      </c>
      <c r="E39" s="61">
        <v>30</v>
      </c>
      <c r="F39" s="61">
        <v>24</v>
      </c>
      <c r="G39" s="61"/>
      <c r="H39" s="61"/>
      <c r="I39" s="61"/>
      <c r="J39" s="61"/>
      <c r="K39" s="61"/>
      <c r="L39" s="61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362">
        <f t="shared" si="7"/>
        <v>54</v>
      </c>
      <c r="AA39" s="362">
        <f t="shared" si="8"/>
        <v>54</v>
      </c>
      <c r="AB39" s="363">
        <f t="shared" si="9"/>
        <v>54</v>
      </c>
    </row>
    <row r="40" spans="1:28" x14ac:dyDescent="0.3">
      <c r="A40" s="475"/>
      <c r="B40" s="475"/>
      <c r="C40" s="57" t="s">
        <v>108</v>
      </c>
      <c r="D40" s="61">
        <v>121</v>
      </c>
      <c r="E40" s="61">
        <v>121</v>
      </c>
      <c r="F40" s="61">
        <v>256</v>
      </c>
      <c r="G40" s="61">
        <v>7</v>
      </c>
      <c r="H40" s="61">
        <v>7</v>
      </c>
      <c r="I40" s="61">
        <v>11</v>
      </c>
      <c r="J40" s="61">
        <v>11</v>
      </c>
      <c r="K40" s="61">
        <v>30</v>
      </c>
      <c r="L40" s="61"/>
      <c r="M40" s="62"/>
      <c r="N40" s="62">
        <v>15</v>
      </c>
      <c r="O40" s="62">
        <v>25</v>
      </c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362">
        <f t="shared" si="7"/>
        <v>465</v>
      </c>
      <c r="AA40" s="362">
        <f t="shared" si="8"/>
        <v>465</v>
      </c>
      <c r="AB40" s="363">
        <f t="shared" si="9"/>
        <v>465</v>
      </c>
    </row>
    <row r="41" spans="1:28" ht="27.6" x14ac:dyDescent="0.3">
      <c r="A41" s="470" t="s">
        <v>109</v>
      </c>
      <c r="B41" s="459" t="s">
        <v>110</v>
      </c>
      <c r="C41" s="56" t="s">
        <v>111</v>
      </c>
      <c r="D41" s="61"/>
      <c r="E41" s="61"/>
      <c r="F41" s="61">
        <v>484</v>
      </c>
      <c r="G41" s="61"/>
      <c r="H41" s="61"/>
      <c r="I41" s="61"/>
      <c r="J41" s="61"/>
      <c r="K41" s="61">
        <v>18</v>
      </c>
      <c r="L41" s="61"/>
      <c r="M41" s="62">
        <v>18</v>
      </c>
      <c r="N41" s="62">
        <v>6</v>
      </c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>
        <v>71</v>
      </c>
      <c r="Z41" s="362">
        <f t="shared" si="7"/>
        <v>597</v>
      </c>
      <c r="AA41" s="362">
        <f t="shared" si="8"/>
        <v>597</v>
      </c>
      <c r="AB41" s="363">
        <f t="shared" si="9"/>
        <v>597</v>
      </c>
    </row>
    <row r="42" spans="1:28" x14ac:dyDescent="0.3">
      <c r="A42" s="470"/>
      <c r="B42" s="459"/>
      <c r="C42" s="56" t="s">
        <v>112</v>
      </c>
      <c r="D42" s="61"/>
      <c r="E42" s="61"/>
      <c r="F42" s="61">
        <v>28</v>
      </c>
      <c r="G42" s="61"/>
      <c r="H42" s="61"/>
      <c r="I42" s="61"/>
      <c r="J42" s="61"/>
      <c r="K42" s="61"/>
      <c r="L42" s="61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>
        <v>42</v>
      </c>
      <c r="Z42" s="362">
        <f t="shared" si="7"/>
        <v>70</v>
      </c>
      <c r="AA42" s="362">
        <f t="shared" si="8"/>
        <v>70</v>
      </c>
      <c r="AB42" s="363">
        <f t="shared" si="9"/>
        <v>70</v>
      </c>
    </row>
    <row r="43" spans="1:28" x14ac:dyDescent="0.3">
      <c r="A43" s="470"/>
      <c r="B43" s="459"/>
      <c r="C43" s="56" t="s">
        <v>113</v>
      </c>
      <c r="D43" s="61">
        <v>18</v>
      </c>
      <c r="E43" s="61">
        <v>18</v>
      </c>
      <c r="F43" s="61">
        <v>187</v>
      </c>
      <c r="G43" s="61"/>
      <c r="H43" s="61"/>
      <c r="I43" s="61"/>
      <c r="J43" s="61"/>
      <c r="K43" s="61"/>
      <c r="L43" s="61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>
        <v>49</v>
      </c>
      <c r="Z43" s="362">
        <f t="shared" si="7"/>
        <v>254</v>
      </c>
      <c r="AA43" s="362">
        <f t="shared" si="8"/>
        <v>254</v>
      </c>
      <c r="AB43" s="363">
        <f t="shared" si="9"/>
        <v>254</v>
      </c>
    </row>
    <row r="44" spans="1:28" ht="41.4" x14ac:dyDescent="0.3">
      <c r="A44" s="459" t="s">
        <v>114</v>
      </c>
      <c r="B44" s="459" t="s">
        <v>115</v>
      </c>
      <c r="C44" s="56" t="s">
        <v>116</v>
      </c>
      <c r="D44" s="59"/>
      <c r="E44" s="59"/>
      <c r="F44" s="59"/>
      <c r="G44" s="59"/>
      <c r="H44" s="59"/>
      <c r="I44" s="59"/>
      <c r="J44" s="59"/>
      <c r="K44" s="59"/>
      <c r="L44" s="59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>
        <v>81</v>
      </c>
      <c r="Z44" s="362">
        <f t="shared" si="7"/>
        <v>81</v>
      </c>
      <c r="AA44" s="362">
        <f t="shared" si="8"/>
        <v>81</v>
      </c>
      <c r="AB44" s="363">
        <f t="shared" si="9"/>
        <v>81</v>
      </c>
    </row>
    <row r="45" spans="1:28" x14ac:dyDescent="0.3">
      <c r="A45" s="459"/>
      <c r="B45" s="459"/>
      <c r="C45" s="56" t="s">
        <v>117</v>
      </c>
      <c r="D45" s="59"/>
      <c r="E45" s="59"/>
      <c r="F45" s="59"/>
      <c r="G45" s="59"/>
      <c r="H45" s="59"/>
      <c r="I45" s="59"/>
      <c r="J45" s="59"/>
      <c r="K45" s="59"/>
      <c r="L45" s="59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362">
        <f t="shared" si="7"/>
        <v>0</v>
      </c>
      <c r="AA45" s="362">
        <f t="shared" si="8"/>
        <v>0</v>
      </c>
      <c r="AB45" s="363">
        <f t="shared" si="9"/>
        <v>0</v>
      </c>
    </row>
    <row r="46" spans="1:28" x14ac:dyDescent="0.3">
      <c r="A46" s="470" t="s">
        <v>118</v>
      </c>
      <c r="B46" s="459" t="s">
        <v>119</v>
      </c>
      <c r="C46" s="52" t="s">
        <v>120</v>
      </c>
      <c r="D46" s="61">
        <v>34</v>
      </c>
      <c r="E46" s="61">
        <v>34</v>
      </c>
      <c r="F46" s="61"/>
      <c r="G46" s="61"/>
      <c r="H46" s="61"/>
      <c r="I46" s="61"/>
      <c r="J46" s="61"/>
      <c r="K46" s="61"/>
      <c r="L46" s="61">
        <v>10</v>
      </c>
      <c r="M46" s="62"/>
      <c r="N46" s="62"/>
      <c r="O46" s="62"/>
      <c r="P46" s="62"/>
      <c r="Q46" s="62">
        <v>161</v>
      </c>
      <c r="R46" s="62">
        <v>175</v>
      </c>
      <c r="S46" s="62"/>
      <c r="T46" s="62"/>
      <c r="U46" s="62"/>
      <c r="V46" s="62"/>
      <c r="W46" s="62"/>
      <c r="X46" s="62"/>
      <c r="Y46" s="62">
        <v>19</v>
      </c>
      <c r="Z46" s="362">
        <f t="shared" si="7"/>
        <v>224</v>
      </c>
      <c r="AA46" s="362">
        <f t="shared" si="8"/>
        <v>224</v>
      </c>
      <c r="AB46" s="363">
        <f t="shared" si="9"/>
        <v>238</v>
      </c>
    </row>
    <row r="47" spans="1:28" x14ac:dyDescent="0.3">
      <c r="A47" s="470"/>
      <c r="B47" s="459"/>
      <c r="C47" s="52" t="s">
        <v>121</v>
      </c>
      <c r="D47" s="61">
        <v>12</v>
      </c>
      <c r="E47" s="61">
        <v>12</v>
      </c>
      <c r="F47" s="61"/>
      <c r="G47" s="61"/>
      <c r="H47" s="61"/>
      <c r="I47" s="61">
        <v>11</v>
      </c>
      <c r="J47" s="61">
        <v>11</v>
      </c>
      <c r="K47" s="61"/>
      <c r="L47" s="61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362">
        <f t="shared" si="7"/>
        <v>23</v>
      </c>
      <c r="AA47" s="362">
        <f t="shared" si="8"/>
        <v>23</v>
      </c>
      <c r="AB47" s="363">
        <f t="shared" si="9"/>
        <v>23</v>
      </c>
    </row>
    <row r="48" spans="1:28" x14ac:dyDescent="0.3">
      <c r="A48" s="470" t="s">
        <v>122</v>
      </c>
      <c r="B48" s="470" t="s">
        <v>123</v>
      </c>
      <c r="C48" s="52" t="s">
        <v>124</v>
      </c>
      <c r="D48" s="61">
        <v>2</v>
      </c>
      <c r="E48" s="61">
        <v>2</v>
      </c>
      <c r="F48" s="61">
        <v>12</v>
      </c>
      <c r="G48" s="61"/>
      <c r="H48" s="61"/>
      <c r="I48" s="61"/>
      <c r="J48" s="61"/>
      <c r="K48" s="61"/>
      <c r="L48" s="61">
        <v>51</v>
      </c>
      <c r="M48" s="62"/>
      <c r="N48" s="62"/>
      <c r="O48" s="62">
        <v>28</v>
      </c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362">
        <f t="shared" si="7"/>
        <v>93</v>
      </c>
      <c r="AA48" s="362">
        <f t="shared" si="8"/>
        <v>93</v>
      </c>
      <c r="AB48" s="363">
        <f t="shared" si="9"/>
        <v>93</v>
      </c>
    </row>
    <row r="49" spans="1:28" x14ac:dyDescent="0.3">
      <c r="A49" s="470"/>
      <c r="B49" s="470"/>
      <c r="C49" s="52" t="s">
        <v>126</v>
      </c>
      <c r="D49" s="61">
        <v>49</v>
      </c>
      <c r="E49" s="61">
        <v>49</v>
      </c>
      <c r="F49" s="61"/>
      <c r="G49" s="61">
        <v>20</v>
      </c>
      <c r="H49" s="61">
        <v>20</v>
      </c>
      <c r="I49" s="61">
        <v>19</v>
      </c>
      <c r="J49" s="61">
        <v>19</v>
      </c>
      <c r="K49" s="61"/>
      <c r="L49" s="61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>
        <v>37</v>
      </c>
      <c r="Z49" s="362">
        <f t="shared" si="7"/>
        <v>125</v>
      </c>
      <c r="AA49" s="362">
        <f t="shared" si="8"/>
        <v>125</v>
      </c>
      <c r="AB49" s="363">
        <f t="shared" si="9"/>
        <v>125</v>
      </c>
    </row>
    <row r="50" spans="1:28" x14ac:dyDescent="0.3">
      <c r="A50" s="470"/>
      <c r="B50" s="470"/>
      <c r="C50" s="56" t="s">
        <v>127</v>
      </c>
      <c r="D50" s="61">
        <v>27</v>
      </c>
      <c r="E50" s="61">
        <v>27</v>
      </c>
      <c r="F50" s="61">
        <v>73</v>
      </c>
      <c r="G50" s="61">
        <v>17</v>
      </c>
      <c r="H50" s="61">
        <v>17</v>
      </c>
      <c r="I50" s="61"/>
      <c r="J50" s="61"/>
      <c r="K50" s="61"/>
      <c r="L50" s="61"/>
      <c r="M50" s="62"/>
      <c r="N50" s="62"/>
      <c r="O50" s="62"/>
      <c r="P50" s="62"/>
      <c r="Q50" s="62">
        <v>0</v>
      </c>
      <c r="R50" s="62">
        <v>10</v>
      </c>
      <c r="S50" s="62"/>
      <c r="T50" s="62"/>
      <c r="U50" s="62"/>
      <c r="V50" s="62"/>
      <c r="W50" s="62"/>
      <c r="X50" s="62"/>
      <c r="Y50" s="62"/>
      <c r="Z50" s="362">
        <f t="shared" si="7"/>
        <v>117</v>
      </c>
      <c r="AA50" s="362">
        <f t="shared" si="8"/>
        <v>117</v>
      </c>
      <c r="AB50" s="363">
        <f t="shared" si="9"/>
        <v>127</v>
      </c>
    </row>
    <row r="51" spans="1:28" x14ac:dyDescent="0.3">
      <c r="A51" s="476" t="s">
        <v>62</v>
      </c>
      <c r="B51" s="476"/>
      <c r="C51" s="476"/>
      <c r="D51" s="354">
        <f>SUM(D30:D50)</f>
        <v>1262</v>
      </c>
      <c r="E51" s="354">
        <f t="shared" ref="E51:P51" si="10">SUM(E30:E50)</f>
        <v>1271</v>
      </c>
      <c r="F51" s="354">
        <f t="shared" si="10"/>
        <v>1260</v>
      </c>
      <c r="G51" s="354">
        <f t="shared" si="10"/>
        <v>317</v>
      </c>
      <c r="H51" s="354">
        <f t="shared" si="10"/>
        <v>324</v>
      </c>
      <c r="I51" s="354">
        <f t="shared" si="10"/>
        <v>146</v>
      </c>
      <c r="J51" s="354">
        <f t="shared" si="10"/>
        <v>156</v>
      </c>
      <c r="K51" s="354">
        <f t="shared" si="10"/>
        <v>122</v>
      </c>
      <c r="L51" s="354">
        <f t="shared" si="10"/>
        <v>61</v>
      </c>
      <c r="M51" s="354">
        <f t="shared" si="10"/>
        <v>18</v>
      </c>
      <c r="N51" s="354">
        <f t="shared" si="10"/>
        <v>87</v>
      </c>
      <c r="O51" s="354">
        <f t="shared" si="10"/>
        <v>99</v>
      </c>
      <c r="P51" s="354">
        <f t="shared" si="10"/>
        <v>17</v>
      </c>
      <c r="Q51" s="354">
        <f t="shared" ref="Q51:AB51" si="11">SUM(Q30:Q50)</f>
        <v>227</v>
      </c>
      <c r="R51" s="354">
        <f t="shared" si="11"/>
        <v>223</v>
      </c>
      <c r="S51" s="354">
        <f t="shared" si="11"/>
        <v>82</v>
      </c>
      <c r="T51" s="354">
        <f t="shared" si="11"/>
        <v>91</v>
      </c>
      <c r="U51" s="354">
        <f t="shared" si="11"/>
        <v>192</v>
      </c>
      <c r="V51" s="354">
        <f t="shared" si="11"/>
        <v>197</v>
      </c>
      <c r="W51" s="354">
        <f t="shared" si="11"/>
        <v>73</v>
      </c>
      <c r="X51" s="354">
        <f t="shared" si="11"/>
        <v>78</v>
      </c>
      <c r="Y51" s="354">
        <f t="shared" si="11"/>
        <v>467</v>
      </c>
      <c r="Z51" s="354">
        <f t="shared" si="11"/>
        <v>4430</v>
      </c>
      <c r="AA51" s="354">
        <f t="shared" si="11"/>
        <v>4456</v>
      </c>
      <c r="AB51" s="354">
        <f t="shared" si="11"/>
        <v>4471</v>
      </c>
    </row>
    <row r="54" spans="1:28" ht="15.6" x14ac:dyDescent="0.3">
      <c r="A54" s="32" t="s">
        <v>291</v>
      </c>
    </row>
    <row r="55" spans="1:28" s="249" customFormat="1" ht="41.4" x14ac:dyDescent="0.3">
      <c r="A55" s="54" t="s">
        <v>87</v>
      </c>
      <c r="B55" s="54" t="s">
        <v>88</v>
      </c>
      <c r="C55" s="54" t="s">
        <v>89</v>
      </c>
      <c r="D55" s="54" t="s">
        <v>10</v>
      </c>
      <c r="E55" s="54" t="s">
        <v>11</v>
      </c>
      <c r="F55" s="54" t="s">
        <v>12</v>
      </c>
      <c r="G55" s="54" t="s">
        <v>14</v>
      </c>
      <c r="H55" s="54" t="s">
        <v>20</v>
      </c>
      <c r="I55" s="54" t="s">
        <v>18</v>
      </c>
      <c r="J55" s="54" t="s">
        <v>19</v>
      </c>
      <c r="K55" s="54" t="s">
        <v>21</v>
      </c>
      <c r="L55" s="54" t="s">
        <v>22</v>
      </c>
      <c r="M55" s="364" t="s">
        <v>188</v>
      </c>
      <c r="N55" s="364" t="s">
        <v>189</v>
      </c>
      <c r="O55" s="364" t="s">
        <v>166</v>
      </c>
      <c r="P55" s="364" t="s">
        <v>165</v>
      </c>
      <c r="Q55" s="54" t="s">
        <v>191</v>
      </c>
      <c r="R55" s="54" t="s">
        <v>192</v>
      </c>
      <c r="S55" s="54" t="s">
        <v>174</v>
      </c>
      <c r="T55" s="54" t="s">
        <v>175</v>
      </c>
      <c r="U55" s="54" t="s">
        <v>155</v>
      </c>
      <c r="V55" s="65" t="s">
        <v>176</v>
      </c>
      <c r="W55" s="65" t="s">
        <v>177</v>
      </c>
    </row>
    <row r="56" spans="1:28" s="249" customFormat="1" ht="27.6" x14ac:dyDescent="0.3">
      <c r="A56" s="174" t="s">
        <v>90</v>
      </c>
      <c r="B56" s="174" t="s">
        <v>91</v>
      </c>
      <c r="C56" s="174" t="s">
        <v>92</v>
      </c>
      <c r="D56" s="63">
        <v>34</v>
      </c>
      <c r="E56" s="63"/>
      <c r="F56" s="63">
        <v>5</v>
      </c>
      <c r="G56" s="63">
        <v>10</v>
      </c>
      <c r="H56" s="63">
        <v>5</v>
      </c>
      <c r="I56" s="63"/>
      <c r="J56" s="63"/>
      <c r="K56" s="63"/>
      <c r="L56" s="63"/>
      <c r="M56" s="174"/>
      <c r="N56" s="174"/>
      <c r="O56" s="63"/>
      <c r="P56" s="63"/>
      <c r="Q56" s="63"/>
      <c r="R56" s="63"/>
      <c r="S56" s="63"/>
      <c r="T56" s="63"/>
      <c r="U56" s="63">
        <v>2</v>
      </c>
      <c r="V56" s="107">
        <f t="shared" ref="V56:V75" si="12">SUM(D56:M56,O56,Q56,S56,U56)</f>
        <v>56</v>
      </c>
      <c r="W56" s="107">
        <f t="shared" ref="W56:W75" si="13">SUM(D56:L56,N56,P56,R56,T56,U56)</f>
        <v>56</v>
      </c>
    </row>
    <row r="57" spans="1:28" s="249" customFormat="1" x14ac:dyDescent="0.3">
      <c r="A57" s="472" t="s">
        <v>93</v>
      </c>
      <c r="B57" s="446" t="s">
        <v>94</v>
      </c>
      <c r="C57" s="42" t="s">
        <v>95</v>
      </c>
      <c r="D57" s="64"/>
      <c r="E57" s="64"/>
      <c r="F57" s="64"/>
      <c r="G57" s="64">
        <v>3</v>
      </c>
      <c r="H57" s="64"/>
      <c r="I57" s="64"/>
      <c r="J57" s="64"/>
      <c r="K57" s="64"/>
      <c r="L57" s="64"/>
      <c r="M57" s="42"/>
      <c r="N57" s="174"/>
      <c r="O57" s="64">
        <v>16</v>
      </c>
      <c r="P57" s="63">
        <v>20</v>
      </c>
      <c r="Q57" s="64">
        <v>34</v>
      </c>
      <c r="R57" s="63">
        <v>42</v>
      </c>
      <c r="S57" s="64">
        <v>18</v>
      </c>
      <c r="T57" s="64">
        <v>21</v>
      </c>
      <c r="U57" s="64"/>
      <c r="V57" s="107">
        <f t="shared" si="12"/>
        <v>71</v>
      </c>
      <c r="W57" s="107">
        <f t="shared" si="13"/>
        <v>86</v>
      </c>
    </row>
    <row r="58" spans="1:28" s="249" customFormat="1" x14ac:dyDescent="0.3">
      <c r="A58" s="472"/>
      <c r="B58" s="446"/>
      <c r="C58" s="42" t="s">
        <v>96</v>
      </c>
      <c r="D58" s="64">
        <v>63</v>
      </c>
      <c r="E58" s="64"/>
      <c r="F58" s="64">
        <v>21</v>
      </c>
      <c r="G58" s="64">
        <v>7</v>
      </c>
      <c r="H58" s="64"/>
      <c r="I58" s="64"/>
      <c r="J58" s="64"/>
      <c r="K58" s="64">
        <v>7</v>
      </c>
      <c r="L58" s="64"/>
      <c r="M58" s="42"/>
      <c r="N58" s="174"/>
      <c r="O58" s="64"/>
      <c r="P58" s="63"/>
      <c r="Q58" s="64"/>
      <c r="R58" s="63"/>
      <c r="S58" s="64"/>
      <c r="T58" s="64"/>
      <c r="U58" s="64"/>
      <c r="V58" s="107">
        <f t="shared" si="12"/>
        <v>98</v>
      </c>
      <c r="W58" s="107">
        <f t="shared" si="13"/>
        <v>98</v>
      </c>
    </row>
    <row r="59" spans="1:28" s="249" customFormat="1" ht="27.6" x14ac:dyDescent="0.3">
      <c r="A59" s="446" t="s">
        <v>97</v>
      </c>
      <c r="B59" s="446" t="s">
        <v>98</v>
      </c>
      <c r="C59" s="174" t="s">
        <v>99</v>
      </c>
      <c r="D59" s="63">
        <v>24</v>
      </c>
      <c r="E59" s="63"/>
      <c r="F59" s="63">
        <v>10</v>
      </c>
      <c r="G59" s="63"/>
      <c r="H59" s="63"/>
      <c r="I59" s="63"/>
      <c r="J59" s="63"/>
      <c r="K59" s="63"/>
      <c r="L59" s="63"/>
      <c r="M59" s="174">
        <v>19</v>
      </c>
      <c r="N59" s="174">
        <v>15</v>
      </c>
      <c r="O59" s="63"/>
      <c r="P59" s="63"/>
      <c r="Q59" s="63"/>
      <c r="R59" s="63"/>
      <c r="S59" s="63"/>
      <c r="T59" s="63"/>
      <c r="U59" s="63">
        <v>30</v>
      </c>
      <c r="V59" s="107">
        <f t="shared" si="12"/>
        <v>83</v>
      </c>
      <c r="W59" s="107">
        <f t="shared" si="13"/>
        <v>79</v>
      </c>
    </row>
    <row r="60" spans="1:28" s="249" customFormat="1" ht="27.6" x14ac:dyDescent="0.3">
      <c r="A60" s="446"/>
      <c r="B60" s="446"/>
      <c r="C60" s="174" t="s">
        <v>100</v>
      </c>
      <c r="D60" s="63">
        <v>14</v>
      </c>
      <c r="E60" s="63"/>
      <c r="F60" s="63"/>
      <c r="G60" s="63"/>
      <c r="H60" s="63"/>
      <c r="I60" s="63"/>
      <c r="J60" s="63"/>
      <c r="K60" s="63"/>
      <c r="L60" s="63"/>
      <c r="M60" s="174">
        <v>3</v>
      </c>
      <c r="N60" s="174">
        <v>3</v>
      </c>
      <c r="O60" s="63"/>
      <c r="P60" s="63"/>
      <c r="Q60" s="63"/>
      <c r="R60" s="63"/>
      <c r="S60" s="63"/>
      <c r="T60" s="63"/>
      <c r="U60" s="63"/>
      <c r="V60" s="107">
        <f t="shared" si="12"/>
        <v>17</v>
      </c>
      <c r="W60" s="107">
        <f t="shared" si="13"/>
        <v>17</v>
      </c>
    </row>
    <row r="61" spans="1:28" s="249" customFormat="1" ht="27.6" x14ac:dyDescent="0.3">
      <c r="A61" s="446"/>
      <c r="B61" s="446"/>
      <c r="C61" s="174" t="s">
        <v>101</v>
      </c>
      <c r="D61" s="63">
        <v>38</v>
      </c>
      <c r="E61" s="63">
        <v>31</v>
      </c>
      <c r="F61" s="63">
        <v>4</v>
      </c>
      <c r="G61" s="63"/>
      <c r="H61" s="63">
        <v>3</v>
      </c>
      <c r="I61" s="63"/>
      <c r="J61" s="63"/>
      <c r="K61" s="63">
        <v>9</v>
      </c>
      <c r="L61" s="63">
        <v>10</v>
      </c>
      <c r="M61" s="174"/>
      <c r="N61" s="174">
        <v>2</v>
      </c>
      <c r="O61" s="63"/>
      <c r="P61" s="63"/>
      <c r="Q61" s="63"/>
      <c r="R61" s="63"/>
      <c r="S61" s="63"/>
      <c r="T61" s="63"/>
      <c r="U61" s="63"/>
      <c r="V61" s="107">
        <f t="shared" si="12"/>
        <v>95</v>
      </c>
      <c r="W61" s="107">
        <f t="shared" si="13"/>
        <v>97</v>
      </c>
    </row>
    <row r="62" spans="1:28" s="249" customFormat="1" x14ac:dyDescent="0.3">
      <c r="A62" s="446"/>
      <c r="B62" s="446"/>
      <c r="C62" s="42" t="s">
        <v>102</v>
      </c>
      <c r="D62" s="64">
        <v>25</v>
      </c>
      <c r="E62" s="64"/>
      <c r="F62" s="64">
        <v>2</v>
      </c>
      <c r="G62" s="64"/>
      <c r="H62" s="64"/>
      <c r="I62" s="64"/>
      <c r="J62" s="64"/>
      <c r="K62" s="64"/>
      <c r="L62" s="64"/>
      <c r="M62" s="42">
        <v>9</v>
      </c>
      <c r="N62" s="174">
        <v>7</v>
      </c>
      <c r="O62" s="64"/>
      <c r="P62" s="63"/>
      <c r="Q62" s="64"/>
      <c r="R62" s="63"/>
      <c r="S62" s="64"/>
      <c r="T62" s="64"/>
      <c r="U62" s="64"/>
      <c r="V62" s="107">
        <f t="shared" si="12"/>
        <v>36</v>
      </c>
      <c r="W62" s="107">
        <f t="shared" si="13"/>
        <v>34</v>
      </c>
    </row>
    <row r="63" spans="1:28" s="249" customFormat="1" x14ac:dyDescent="0.3">
      <c r="A63" s="446" t="s">
        <v>103</v>
      </c>
      <c r="B63" s="446" t="s">
        <v>104</v>
      </c>
      <c r="C63" s="174" t="s">
        <v>105</v>
      </c>
      <c r="D63" s="64">
        <v>38</v>
      </c>
      <c r="E63" s="64"/>
      <c r="F63" s="64">
        <v>21</v>
      </c>
      <c r="G63" s="64"/>
      <c r="H63" s="64"/>
      <c r="I63" s="64"/>
      <c r="J63" s="64"/>
      <c r="K63" s="64"/>
      <c r="L63" s="64"/>
      <c r="M63" s="42"/>
      <c r="N63" s="174"/>
      <c r="O63" s="64"/>
      <c r="P63" s="63"/>
      <c r="Q63" s="64"/>
      <c r="R63" s="63"/>
      <c r="S63" s="64"/>
      <c r="T63" s="64"/>
      <c r="U63" s="64"/>
      <c r="V63" s="107">
        <f t="shared" si="12"/>
        <v>59</v>
      </c>
      <c r="W63" s="107">
        <f t="shared" si="13"/>
        <v>59</v>
      </c>
    </row>
    <row r="64" spans="1:28" s="249" customFormat="1" x14ac:dyDescent="0.3">
      <c r="A64" s="446"/>
      <c r="B64" s="446"/>
      <c r="C64" s="174" t="s">
        <v>106</v>
      </c>
      <c r="D64" s="64">
        <v>82</v>
      </c>
      <c r="E64" s="64">
        <v>51</v>
      </c>
      <c r="F64" s="64">
        <v>6</v>
      </c>
      <c r="G64" s="64"/>
      <c r="H64" s="64"/>
      <c r="I64" s="64"/>
      <c r="J64" s="64"/>
      <c r="K64" s="64"/>
      <c r="L64" s="64"/>
      <c r="M64" s="42"/>
      <c r="N64" s="174"/>
      <c r="O64" s="64"/>
      <c r="P64" s="63"/>
      <c r="Q64" s="64"/>
      <c r="R64" s="63"/>
      <c r="S64" s="64"/>
      <c r="T64" s="64"/>
      <c r="U64" s="64"/>
      <c r="V64" s="107">
        <f t="shared" si="12"/>
        <v>139</v>
      </c>
      <c r="W64" s="107">
        <f t="shared" si="13"/>
        <v>139</v>
      </c>
    </row>
    <row r="65" spans="1:23" s="249" customFormat="1" x14ac:dyDescent="0.3">
      <c r="A65" s="446"/>
      <c r="B65" s="446"/>
      <c r="C65" s="174" t="s">
        <v>107</v>
      </c>
      <c r="D65" s="64">
        <v>12</v>
      </c>
      <c r="E65" s="64"/>
      <c r="F65" s="64">
        <v>1</v>
      </c>
      <c r="G65" s="64"/>
      <c r="H65" s="64"/>
      <c r="I65" s="64"/>
      <c r="J65" s="64"/>
      <c r="K65" s="64"/>
      <c r="L65" s="64"/>
      <c r="M65" s="42"/>
      <c r="N65" s="174"/>
      <c r="O65" s="64"/>
      <c r="P65" s="63"/>
      <c r="Q65" s="64"/>
      <c r="R65" s="63"/>
      <c r="S65" s="64"/>
      <c r="T65" s="64"/>
      <c r="U65" s="64"/>
      <c r="V65" s="107">
        <f t="shared" si="12"/>
        <v>13</v>
      </c>
      <c r="W65" s="107">
        <f t="shared" si="13"/>
        <v>13</v>
      </c>
    </row>
    <row r="66" spans="1:23" s="249" customFormat="1" x14ac:dyDescent="0.3">
      <c r="A66" s="446"/>
      <c r="B66" s="446"/>
      <c r="C66" s="174" t="s">
        <v>108</v>
      </c>
      <c r="D66" s="64">
        <v>32</v>
      </c>
      <c r="E66" s="64">
        <v>26</v>
      </c>
      <c r="F66" s="64"/>
      <c r="G66" s="64">
        <v>10</v>
      </c>
      <c r="H66" s="64">
        <v>3</v>
      </c>
      <c r="I66" s="64"/>
      <c r="J66" s="64"/>
      <c r="K66" s="64"/>
      <c r="L66" s="64">
        <v>8</v>
      </c>
      <c r="M66" s="42"/>
      <c r="N66" s="174"/>
      <c r="O66" s="64"/>
      <c r="P66" s="63"/>
      <c r="Q66" s="64"/>
      <c r="R66" s="63"/>
      <c r="S66" s="64"/>
      <c r="T66" s="64"/>
      <c r="U66" s="64"/>
      <c r="V66" s="107">
        <f t="shared" si="12"/>
        <v>79</v>
      </c>
      <c r="W66" s="107">
        <f t="shared" si="13"/>
        <v>79</v>
      </c>
    </row>
    <row r="67" spans="1:23" s="249" customFormat="1" ht="27.6" x14ac:dyDescent="0.3">
      <c r="A67" s="472" t="s">
        <v>109</v>
      </c>
      <c r="B67" s="446" t="s">
        <v>110</v>
      </c>
      <c r="C67" s="174" t="s">
        <v>111</v>
      </c>
      <c r="D67" s="64"/>
      <c r="E67" s="64">
        <v>135</v>
      </c>
      <c r="F67" s="64"/>
      <c r="G67" s="64"/>
      <c r="H67" s="64">
        <v>1</v>
      </c>
      <c r="I67" s="64"/>
      <c r="J67" s="64">
        <v>11</v>
      </c>
      <c r="K67" s="64"/>
      <c r="L67" s="64"/>
      <c r="M67" s="42"/>
      <c r="N67" s="174"/>
      <c r="O67" s="64"/>
      <c r="P67" s="63"/>
      <c r="Q67" s="64"/>
      <c r="R67" s="63"/>
      <c r="S67" s="64"/>
      <c r="T67" s="64"/>
      <c r="U67" s="64">
        <v>19</v>
      </c>
      <c r="V67" s="107">
        <f t="shared" si="12"/>
        <v>166</v>
      </c>
      <c r="W67" s="107">
        <f t="shared" si="13"/>
        <v>166</v>
      </c>
    </row>
    <row r="68" spans="1:23" s="249" customFormat="1" x14ac:dyDescent="0.3">
      <c r="A68" s="472"/>
      <c r="B68" s="446"/>
      <c r="C68" s="174" t="s">
        <v>112</v>
      </c>
      <c r="D68" s="64"/>
      <c r="E68" s="64">
        <v>6</v>
      </c>
      <c r="F68" s="64"/>
      <c r="G68" s="64"/>
      <c r="H68" s="64"/>
      <c r="I68" s="64"/>
      <c r="J68" s="64"/>
      <c r="K68" s="64"/>
      <c r="L68" s="64"/>
      <c r="M68" s="42"/>
      <c r="N68" s="174"/>
      <c r="O68" s="64"/>
      <c r="P68" s="63"/>
      <c r="Q68" s="64"/>
      <c r="R68" s="63"/>
      <c r="S68" s="64"/>
      <c r="T68" s="64"/>
      <c r="U68" s="64">
        <v>21</v>
      </c>
      <c r="V68" s="107">
        <f t="shared" si="12"/>
        <v>27</v>
      </c>
      <c r="W68" s="107">
        <f t="shared" si="13"/>
        <v>27</v>
      </c>
    </row>
    <row r="69" spans="1:23" s="249" customFormat="1" x14ac:dyDescent="0.3">
      <c r="A69" s="472"/>
      <c r="B69" s="446"/>
      <c r="C69" s="174" t="s">
        <v>113</v>
      </c>
      <c r="D69" s="64"/>
      <c r="E69" s="64">
        <v>46</v>
      </c>
      <c r="F69" s="64"/>
      <c r="G69" s="64"/>
      <c r="H69" s="64"/>
      <c r="I69" s="64"/>
      <c r="J69" s="64"/>
      <c r="K69" s="64"/>
      <c r="L69" s="64"/>
      <c r="M69" s="42"/>
      <c r="N69" s="174"/>
      <c r="O69" s="64"/>
      <c r="P69" s="63"/>
      <c r="Q69" s="64"/>
      <c r="R69" s="63"/>
      <c r="S69" s="64"/>
      <c r="T69" s="64"/>
      <c r="U69" s="64">
        <v>12</v>
      </c>
      <c r="V69" s="107">
        <f t="shared" si="12"/>
        <v>58</v>
      </c>
      <c r="W69" s="107">
        <f t="shared" si="13"/>
        <v>58</v>
      </c>
    </row>
    <row r="70" spans="1:23" s="249" customFormat="1" ht="41.4" x14ac:dyDescent="0.3">
      <c r="A70" s="446" t="s">
        <v>114</v>
      </c>
      <c r="B70" s="446" t="s">
        <v>115</v>
      </c>
      <c r="C70" s="174" t="s">
        <v>116</v>
      </c>
      <c r="D70" s="63"/>
      <c r="E70" s="63"/>
      <c r="F70" s="63"/>
      <c r="G70" s="63"/>
      <c r="H70" s="63"/>
      <c r="I70" s="63"/>
      <c r="J70" s="63"/>
      <c r="K70" s="63"/>
      <c r="L70" s="63"/>
      <c r="M70" s="174"/>
      <c r="N70" s="174"/>
      <c r="O70" s="63"/>
      <c r="P70" s="63"/>
      <c r="Q70" s="63"/>
      <c r="R70" s="63"/>
      <c r="S70" s="63"/>
      <c r="T70" s="63"/>
      <c r="U70" s="63">
        <v>38</v>
      </c>
      <c r="V70" s="107">
        <f t="shared" si="12"/>
        <v>38</v>
      </c>
      <c r="W70" s="107">
        <f t="shared" si="13"/>
        <v>38</v>
      </c>
    </row>
    <row r="71" spans="1:23" s="249" customFormat="1" x14ac:dyDescent="0.3">
      <c r="A71" s="446"/>
      <c r="B71" s="446"/>
      <c r="C71" s="174" t="s">
        <v>117</v>
      </c>
      <c r="D71" s="63"/>
      <c r="E71" s="63"/>
      <c r="F71" s="63"/>
      <c r="G71" s="63"/>
      <c r="H71" s="63"/>
      <c r="I71" s="63"/>
      <c r="J71" s="63"/>
      <c r="K71" s="63"/>
      <c r="L71" s="63"/>
      <c r="M71" s="174"/>
      <c r="N71" s="174"/>
      <c r="O71" s="63"/>
      <c r="P71" s="63"/>
      <c r="Q71" s="63"/>
      <c r="R71" s="63"/>
      <c r="S71" s="63"/>
      <c r="T71" s="63"/>
      <c r="U71" s="63">
        <v>15</v>
      </c>
      <c r="V71" s="107">
        <f t="shared" si="12"/>
        <v>15</v>
      </c>
      <c r="W71" s="107">
        <f t="shared" si="13"/>
        <v>15</v>
      </c>
    </row>
    <row r="72" spans="1:23" s="249" customFormat="1" ht="27.6" x14ac:dyDescent="0.3">
      <c r="A72" s="42" t="s">
        <v>118</v>
      </c>
      <c r="B72" s="174" t="s">
        <v>119</v>
      </c>
      <c r="C72" s="42" t="s">
        <v>120</v>
      </c>
      <c r="D72" s="63">
        <v>21</v>
      </c>
      <c r="E72" s="63"/>
      <c r="F72" s="63"/>
      <c r="G72" s="63"/>
      <c r="H72" s="63"/>
      <c r="I72" s="63"/>
      <c r="J72" s="63"/>
      <c r="K72" s="63"/>
      <c r="L72" s="63"/>
      <c r="M72" s="174">
        <v>155</v>
      </c>
      <c r="N72" s="174">
        <v>147</v>
      </c>
      <c r="O72" s="63"/>
      <c r="P72" s="63"/>
      <c r="Q72" s="63"/>
      <c r="R72" s="63"/>
      <c r="S72" s="63"/>
      <c r="T72" s="63"/>
      <c r="U72" s="63"/>
      <c r="V72" s="107">
        <f t="shared" si="12"/>
        <v>176</v>
      </c>
      <c r="W72" s="107">
        <f t="shared" si="13"/>
        <v>168</v>
      </c>
    </row>
    <row r="73" spans="1:23" s="249" customFormat="1" x14ac:dyDescent="0.3">
      <c r="A73" s="472" t="s">
        <v>122</v>
      </c>
      <c r="B73" s="472" t="s">
        <v>123</v>
      </c>
      <c r="C73" s="42" t="s">
        <v>124</v>
      </c>
      <c r="D73" s="63"/>
      <c r="E73" s="63"/>
      <c r="F73" s="63"/>
      <c r="G73" s="63"/>
      <c r="H73" s="63"/>
      <c r="I73" s="63">
        <v>11</v>
      </c>
      <c r="J73" s="63"/>
      <c r="K73" s="63"/>
      <c r="L73" s="63"/>
      <c r="M73" s="174"/>
      <c r="N73" s="174"/>
      <c r="O73" s="63"/>
      <c r="P73" s="63"/>
      <c r="Q73" s="63"/>
      <c r="R73" s="63"/>
      <c r="S73" s="63"/>
      <c r="T73" s="63"/>
      <c r="U73" s="63"/>
      <c r="V73" s="107">
        <f t="shared" si="12"/>
        <v>11</v>
      </c>
      <c r="W73" s="107">
        <f t="shared" si="13"/>
        <v>11</v>
      </c>
    </row>
    <row r="74" spans="1:23" s="249" customFormat="1" x14ac:dyDescent="0.3">
      <c r="A74" s="472"/>
      <c r="B74" s="472"/>
      <c r="C74" s="42" t="s">
        <v>126</v>
      </c>
      <c r="D74" s="63">
        <v>21</v>
      </c>
      <c r="E74" s="63">
        <v>17</v>
      </c>
      <c r="F74" s="63"/>
      <c r="G74" s="63"/>
      <c r="H74" s="63"/>
      <c r="I74" s="63"/>
      <c r="J74" s="63"/>
      <c r="K74" s="63"/>
      <c r="L74" s="63"/>
      <c r="M74" s="174"/>
      <c r="N74" s="174"/>
      <c r="O74" s="63"/>
      <c r="P74" s="63"/>
      <c r="Q74" s="63"/>
      <c r="R74" s="63"/>
      <c r="S74" s="63"/>
      <c r="T74" s="63"/>
      <c r="U74" s="63">
        <v>11</v>
      </c>
      <c r="V74" s="107">
        <f t="shared" si="12"/>
        <v>49</v>
      </c>
      <c r="W74" s="107">
        <f t="shared" si="13"/>
        <v>49</v>
      </c>
    </row>
    <row r="75" spans="1:23" s="249" customFormat="1" x14ac:dyDescent="0.3">
      <c r="A75" s="477" t="s">
        <v>62</v>
      </c>
      <c r="B75" s="477"/>
      <c r="C75" s="477"/>
      <c r="D75" s="365">
        <f t="shared" ref="D75:L75" si="14">SUM(D56:D74)</f>
        <v>404</v>
      </c>
      <c r="E75" s="365">
        <f t="shared" si="14"/>
        <v>312</v>
      </c>
      <c r="F75" s="365">
        <f>SUM(F56:F74)</f>
        <v>70</v>
      </c>
      <c r="G75" s="365">
        <f t="shared" si="14"/>
        <v>30</v>
      </c>
      <c r="H75" s="365">
        <f t="shared" si="14"/>
        <v>12</v>
      </c>
      <c r="I75" s="365">
        <f t="shared" si="14"/>
        <v>11</v>
      </c>
      <c r="J75" s="365">
        <f t="shared" si="14"/>
        <v>11</v>
      </c>
      <c r="K75" s="365">
        <f t="shared" si="14"/>
        <v>16</v>
      </c>
      <c r="L75" s="365">
        <f t="shared" si="14"/>
        <v>18</v>
      </c>
      <c r="M75" s="364">
        <f>SUM(M56:M74)</f>
        <v>186</v>
      </c>
      <c r="N75" s="364">
        <f>SUM(N56:N74)</f>
        <v>174</v>
      </c>
      <c r="O75" s="365">
        <f>SUM(O56:O74)</f>
        <v>16</v>
      </c>
      <c r="P75" s="365">
        <f>SUM(P56:P74)</f>
        <v>20</v>
      </c>
      <c r="Q75" s="365">
        <f>SUM(Q56:Q74)</f>
        <v>34</v>
      </c>
      <c r="R75" s="365">
        <f t="shared" ref="R75:S75" si="15">SUM(R56:R74)</f>
        <v>42</v>
      </c>
      <c r="S75" s="365">
        <f t="shared" si="15"/>
        <v>18</v>
      </c>
      <c r="T75" s="365">
        <f>SUM(T56:T74)</f>
        <v>21</v>
      </c>
      <c r="U75" s="365">
        <f>SUM(U56:U74)</f>
        <v>148</v>
      </c>
      <c r="V75" s="367">
        <f t="shared" si="12"/>
        <v>1286</v>
      </c>
      <c r="W75" s="367">
        <f t="shared" si="13"/>
        <v>1289</v>
      </c>
    </row>
    <row r="76" spans="1:23" s="249" customFormat="1" x14ac:dyDescent="0.3">
      <c r="A76" s="222"/>
      <c r="B76" s="115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366"/>
      <c r="W76" s="366"/>
    </row>
    <row r="77" spans="1:23" x14ac:dyDescent="0.3">
      <c r="A77" s="75"/>
      <c r="B77" s="75"/>
      <c r="C77" s="75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3"/>
      <c r="W77" s="73"/>
    </row>
    <row r="78" spans="1:23" x14ac:dyDescent="0.3">
      <c r="B78" s="48"/>
      <c r="C78" s="48"/>
    </row>
    <row r="79" spans="1:23" x14ac:dyDescent="0.3">
      <c r="B79" s="48"/>
      <c r="C79" s="48"/>
    </row>
    <row r="80" spans="1:23" x14ac:dyDescent="0.3">
      <c r="B80" s="48"/>
      <c r="C80" s="48"/>
    </row>
  </sheetData>
  <mergeCells count="44">
    <mergeCell ref="A70:A71"/>
    <mergeCell ref="B70:B71"/>
    <mergeCell ref="A73:A74"/>
    <mergeCell ref="B73:B74"/>
    <mergeCell ref="A75:C75"/>
    <mergeCell ref="A59:A62"/>
    <mergeCell ref="B59:B62"/>
    <mergeCell ref="A63:A66"/>
    <mergeCell ref="B63:B66"/>
    <mergeCell ref="A67:A69"/>
    <mergeCell ref="B67:B69"/>
    <mergeCell ref="A57:A58"/>
    <mergeCell ref="B57:B58"/>
    <mergeCell ref="A37:A40"/>
    <mergeCell ref="B37:B40"/>
    <mergeCell ref="A41:A43"/>
    <mergeCell ref="B41:B43"/>
    <mergeCell ref="A44:A45"/>
    <mergeCell ref="B44:B45"/>
    <mergeCell ref="A46:A47"/>
    <mergeCell ref="B46:B47"/>
    <mergeCell ref="A48:A50"/>
    <mergeCell ref="B48:B50"/>
    <mergeCell ref="A51:C51"/>
    <mergeCell ref="A33:A36"/>
    <mergeCell ref="B33:B36"/>
    <mergeCell ref="A15:A17"/>
    <mergeCell ref="B15:B17"/>
    <mergeCell ref="A18:A19"/>
    <mergeCell ref="B18:B19"/>
    <mergeCell ref="A20:A21"/>
    <mergeCell ref="B20:B21"/>
    <mergeCell ref="A31:A32"/>
    <mergeCell ref="B31:B32"/>
    <mergeCell ref="A22:A24"/>
    <mergeCell ref="B22:B24"/>
    <mergeCell ref="A25:C25"/>
    <mergeCell ref="A11:A14"/>
    <mergeCell ref="B11:B14"/>
    <mergeCell ref="A1:R1"/>
    <mergeCell ref="A5:A6"/>
    <mergeCell ref="B5:B6"/>
    <mergeCell ref="A7:A10"/>
    <mergeCell ref="B7:B10"/>
  </mergeCells>
  <phoneticPr fontId="14" type="noConversion"/>
  <pageMargins left="0.7" right="0.7" top="0.75" bottom="0.75" header="0.3" footer="0.3"/>
  <pageSetup paperSize="9" scale="52" fitToHeight="0" orientation="landscape" r:id="rId1"/>
  <headerFooter>
    <oddHeader>&amp;LAugstākās izgļītības finansējums</oddHeader>
  </headerFooter>
  <ignoredErrors>
    <ignoredError sqref="Z33 AB34 AB36 Z37 Z46 Z50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499984740745262"/>
    <pageSetUpPr fitToPage="1"/>
  </sheetPr>
  <dimension ref="A1:Q27"/>
  <sheetViews>
    <sheetView zoomScale="80" zoomScaleNormal="100" workbookViewId="0"/>
  </sheetViews>
  <sheetFormatPr defaultColWidth="8.88671875" defaultRowHeight="14.4" x14ac:dyDescent="0.3"/>
  <cols>
    <col min="1" max="1" width="4.109375" customWidth="1"/>
    <col min="2" max="2" width="29.109375" customWidth="1"/>
    <col min="3" max="17" width="11.6640625" customWidth="1"/>
  </cols>
  <sheetData>
    <row r="1" spans="1:17" x14ac:dyDescent="0.3">
      <c r="A1" s="32" t="s">
        <v>261</v>
      </c>
    </row>
    <row r="2" spans="1:17" ht="23.4" customHeight="1" x14ac:dyDescent="0.3">
      <c r="A2" s="480" t="s">
        <v>262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</row>
    <row r="3" spans="1:17" ht="41.4" x14ac:dyDescent="0.3">
      <c r="A3" s="54" t="s">
        <v>87</v>
      </c>
      <c r="B3" s="54" t="s">
        <v>193</v>
      </c>
      <c r="C3" s="54" t="s">
        <v>47</v>
      </c>
      <c r="D3" s="54" t="s">
        <v>48</v>
      </c>
      <c r="E3" s="54" t="s">
        <v>41</v>
      </c>
      <c r="F3" s="54" t="s">
        <v>157</v>
      </c>
      <c r="G3" s="54" t="s">
        <v>156</v>
      </c>
      <c r="H3" s="54" t="s">
        <v>182</v>
      </c>
      <c r="I3" s="54" t="s">
        <v>183</v>
      </c>
      <c r="J3" s="54" t="s">
        <v>184</v>
      </c>
      <c r="K3" s="54" t="s">
        <v>185</v>
      </c>
      <c r="L3" s="54" t="s">
        <v>186</v>
      </c>
      <c r="M3" s="54" t="s">
        <v>187</v>
      </c>
      <c r="N3" s="54" t="s">
        <v>50</v>
      </c>
      <c r="O3" s="54" t="s">
        <v>44</v>
      </c>
      <c r="P3" s="65" t="s">
        <v>176</v>
      </c>
      <c r="Q3" s="65" t="s">
        <v>177</v>
      </c>
    </row>
    <row r="4" spans="1:17" ht="27.6" x14ac:dyDescent="0.3">
      <c r="A4" s="368">
        <v>1</v>
      </c>
      <c r="B4" s="377" t="s">
        <v>92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369"/>
      <c r="Q4" s="369"/>
    </row>
    <row r="5" spans="1:17" x14ac:dyDescent="0.3">
      <c r="A5" s="479">
        <v>2</v>
      </c>
      <c r="B5" s="377" t="s">
        <v>95</v>
      </c>
      <c r="C5" s="78">
        <v>28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369">
        <f t="shared" ref="P5:P25" si="0">SUM(C5:H5,J5,L5,N5:O5)</f>
        <v>28</v>
      </c>
      <c r="Q5" s="369">
        <f t="shared" ref="Q5:Q25" si="1">SUM(C5:G5,I5,K5,M5,N5,O5)</f>
        <v>28</v>
      </c>
    </row>
    <row r="6" spans="1:17" ht="27.6" x14ac:dyDescent="0.3">
      <c r="A6" s="479"/>
      <c r="B6" s="377" t="s">
        <v>128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9"/>
      <c r="P6" s="369"/>
      <c r="Q6" s="369"/>
    </row>
    <row r="7" spans="1:17" x14ac:dyDescent="0.3">
      <c r="A7" s="479"/>
      <c r="B7" s="377" t="s">
        <v>129</v>
      </c>
      <c r="C7" s="55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9"/>
      <c r="P7" s="369"/>
      <c r="Q7" s="369"/>
    </row>
    <row r="8" spans="1:17" x14ac:dyDescent="0.3">
      <c r="A8" s="479">
        <v>3</v>
      </c>
      <c r="B8" s="377" t="s">
        <v>99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9"/>
      <c r="P8" s="369"/>
      <c r="Q8" s="369"/>
    </row>
    <row r="9" spans="1:17" x14ac:dyDescent="0.3">
      <c r="A9" s="479"/>
      <c r="B9" s="377" t="s">
        <v>130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  <c r="P9" s="369"/>
      <c r="Q9" s="369"/>
    </row>
    <row r="10" spans="1:17" x14ac:dyDescent="0.3">
      <c r="A10" s="479"/>
      <c r="B10" s="377" t="s">
        <v>101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>
        <v>38</v>
      </c>
      <c r="O10" s="79"/>
      <c r="P10" s="369">
        <f t="shared" si="0"/>
        <v>38</v>
      </c>
      <c r="Q10" s="369">
        <f t="shared" si="1"/>
        <v>38</v>
      </c>
    </row>
    <row r="11" spans="1:17" x14ac:dyDescent="0.3">
      <c r="A11" s="479"/>
      <c r="B11" s="377" t="s">
        <v>102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369"/>
      <c r="Q11" s="369"/>
    </row>
    <row r="12" spans="1:17" x14ac:dyDescent="0.3">
      <c r="A12" s="479">
        <v>4</v>
      </c>
      <c r="B12" s="377" t="s">
        <v>105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9"/>
      <c r="P12" s="369"/>
      <c r="Q12" s="369"/>
    </row>
    <row r="13" spans="1:17" x14ac:dyDescent="0.3">
      <c r="A13" s="479"/>
      <c r="B13" s="377" t="s">
        <v>106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9"/>
      <c r="P13" s="369"/>
      <c r="Q13" s="369"/>
    </row>
    <row r="14" spans="1:17" x14ac:dyDescent="0.3">
      <c r="A14" s="479"/>
      <c r="B14" s="377" t="s">
        <v>131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9"/>
      <c r="P14" s="369"/>
      <c r="Q14" s="369"/>
    </row>
    <row r="15" spans="1:17" x14ac:dyDescent="0.3">
      <c r="A15" s="479"/>
      <c r="B15" s="377" t="s">
        <v>108</v>
      </c>
      <c r="C15" s="78"/>
      <c r="D15" s="78">
        <v>86</v>
      </c>
      <c r="E15" s="78"/>
      <c r="F15" s="78"/>
      <c r="G15" s="78"/>
      <c r="H15" s="78"/>
      <c r="I15" s="78"/>
      <c r="J15" s="78"/>
      <c r="K15" s="78"/>
      <c r="L15" s="78"/>
      <c r="M15" s="78"/>
      <c r="N15" s="78">
        <v>32</v>
      </c>
      <c r="O15" s="79"/>
      <c r="P15" s="369">
        <f t="shared" si="0"/>
        <v>118</v>
      </c>
      <c r="Q15" s="369">
        <f t="shared" si="1"/>
        <v>118</v>
      </c>
    </row>
    <row r="16" spans="1:17" x14ac:dyDescent="0.3">
      <c r="A16" s="479">
        <v>5</v>
      </c>
      <c r="B16" s="377" t="s">
        <v>111</v>
      </c>
      <c r="C16" s="78"/>
      <c r="D16" s="78">
        <v>236</v>
      </c>
      <c r="E16" s="78">
        <v>37</v>
      </c>
      <c r="F16" s="78">
        <v>48</v>
      </c>
      <c r="G16" s="78">
        <v>39</v>
      </c>
      <c r="H16" s="78"/>
      <c r="I16" s="78"/>
      <c r="J16" s="78"/>
      <c r="K16" s="78"/>
      <c r="L16" s="78"/>
      <c r="M16" s="78"/>
      <c r="N16" s="78"/>
      <c r="O16" s="79"/>
      <c r="P16" s="369">
        <f t="shared" si="0"/>
        <v>360</v>
      </c>
      <c r="Q16" s="369">
        <f t="shared" si="1"/>
        <v>360</v>
      </c>
    </row>
    <row r="17" spans="1:17" x14ac:dyDescent="0.3">
      <c r="A17" s="479"/>
      <c r="B17" s="377" t="s">
        <v>112</v>
      </c>
      <c r="C17" s="78"/>
      <c r="D17" s="78">
        <v>8</v>
      </c>
      <c r="E17" s="78">
        <v>20</v>
      </c>
      <c r="F17" s="78"/>
      <c r="G17" s="78"/>
      <c r="H17" s="78"/>
      <c r="I17" s="78"/>
      <c r="J17" s="78"/>
      <c r="K17" s="78"/>
      <c r="L17" s="78"/>
      <c r="M17" s="78"/>
      <c r="N17" s="78"/>
      <c r="O17" s="79"/>
      <c r="P17" s="369">
        <f t="shared" si="0"/>
        <v>28</v>
      </c>
      <c r="Q17" s="369">
        <f t="shared" si="1"/>
        <v>28</v>
      </c>
    </row>
    <row r="18" spans="1:17" x14ac:dyDescent="0.3">
      <c r="A18" s="479"/>
      <c r="B18" s="429" t="s">
        <v>113</v>
      </c>
      <c r="C18" s="78">
        <v>184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9"/>
      <c r="P18" s="369">
        <f t="shared" si="0"/>
        <v>184</v>
      </c>
      <c r="Q18" s="369">
        <f t="shared" si="1"/>
        <v>184</v>
      </c>
    </row>
    <row r="19" spans="1:17" ht="27.6" x14ac:dyDescent="0.3">
      <c r="A19" s="479">
        <v>6</v>
      </c>
      <c r="B19" s="377" t="s">
        <v>116</v>
      </c>
      <c r="C19" s="78"/>
      <c r="D19" s="78"/>
      <c r="E19" s="78"/>
      <c r="F19" s="78"/>
      <c r="G19" s="78">
        <v>36</v>
      </c>
      <c r="H19" s="78"/>
      <c r="I19" s="78"/>
      <c r="J19" s="78"/>
      <c r="K19" s="78"/>
      <c r="L19" s="78"/>
      <c r="M19" s="78"/>
      <c r="N19" s="78"/>
      <c r="O19" s="79"/>
      <c r="P19" s="369">
        <f t="shared" si="0"/>
        <v>36</v>
      </c>
      <c r="Q19" s="369">
        <f t="shared" si="1"/>
        <v>36</v>
      </c>
    </row>
    <row r="20" spans="1:17" x14ac:dyDescent="0.3">
      <c r="A20" s="479"/>
      <c r="B20" s="377" t="s">
        <v>117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9"/>
      <c r="P20" s="369"/>
      <c r="Q20" s="369"/>
    </row>
    <row r="21" spans="1:17" x14ac:dyDescent="0.3">
      <c r="A21" s="479">
        <v>7</v>
      </c>
      <c r="B21" s="377" t="s">
        <v>120</v>
      </c>
      <c r="C21" s="78"/>
      <c r="D21" s="78"/>
      <c r="E21" s="78"/>
      <c r="F21" s="78"/>
      <c r="G21" s="78"/>
      <c r="H21" s="78">
        <v>269</v>
      </c>
      <c r="I21" s="78">
        <v>102</v>
      </c>
      <c r="J21" s="78">
        <v>322</v>
      </c>
      <c r="K21" s="78">
        <v>268</v>
      </c>
      <c r="L21" s="78">
        <v>388</v>
      </c>
      <c r="M21" s="78">
        <v>275</v>
      </c>
      <c r="N21" s="78"/>
      <c r="O21" s="79">
        <v>75</v>
      </c>
      <c r="P21" s="369">
        <f t="shared" si="0"/>
        <v>1054</v>
      </c>
      <c r="Q21" s="369">
        <f t="shared" si="1"/>
        <v>720</v>
      </c>
    </row>
    <row r="22" spans="1:17" x14ac:dyDescent="0.3">
      <c r="A22" s="479"/>
      <c r="B22" s="377" t="s">
        <v>121</v>
      </c>
      <c r="C22" s="78"/>
      <c r="D22" s="78"/>
      <c r="E22" s="78"/>
      <c r="F22" s="78"/>
      <c r="G22" s="78"/>
      <c r="H22" s="78"/>
      <c r="I22" s="78"/>
      <c r="J22" s="78"/>
      <c r="K22" s="78"/>
      <c r="L22" s="78">
        <v>173</v>
      </c>
      <c r="M22" s="78">
        <v>173</v>
      </c>
      <c r="N22" s="78"/>
      <c r="O22" s="79">
        <v>17</v>
      </c>
      <c r="P22" s="369">
        <f t="shared" si="0"/>
        <v>190</v>
      </c>
      <c r="Q22" s="369">
        <f t="shared" si="1"/>
        <v>190</v>
      </c>
    </row>
    <row r="23" spans="1:17" x14ac:dyDescent="0.3">
      <c r="A23" s="479">
        <v>8</v>
      </c>
      <c r="B23" s="377" t="s">
        <v>124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79"/>
      <c r="P23" s="369"/>
      <c r="Q23" s="369"/>
    </row>
    <row r="24" spans="1:17" x14ac:dyDescent="0.3">
      <c r="A24" s="479"/>
      <c r="B24" s="377" t="s">
        <v>125</v>
      </c>
      <c r="C24" s="80"/>
      <c r="D24" s="80">
        <v>22</v>
      </c>
      <c r="E24" s="80"/>
      <c r="F24" s="80">
        <v>40</v>
      </c>
      <c r="G24" s="80"/>
      <c r="H24" s="80"/>
      <c r="I24" s="80"/>
      <c r="J24" s="80"/>
      <c r="K24" s="80"/>
      <c r="L24" s="80"/>
      <c r="M24" s="80"/>
      <c r="N24" s="80"/>
      <c r="O24" s="79"/>
      <c r="P24" s="369">
        <f t="shared" si="0"/>
        <v>62</v>
      </c>
      <c r="Q24" s="369">
        <f t="shared" si="1"/>
        <v>62</v>
      </c>
    </row>
    <row r="25" spans="1:17" x14ac:dyDescent="0.3">
      <c r="A25" s="479"/>
      <c r="B25" s="377" t="s">
        <v>126</v>
      </c>
      <c r="C25" s="78"/>
      <c r="D25" s="78"/>
      <c r="E25" s="78">
        <v>14</v>
      </c>
      <c r="F25" s="78"/>
      <c r="G25" s="78"/>
      <c r="H25" s="78"/>
      <c r="I25" s="78"/>
      <c r="J25" s="78"/>
      <c r="K25" s="78"/>
      <c r="L25" s="78"/>
      <c r="M25" s="78"/>
      <c r="N25" s="78"/>
      <c r="O25" s="79"/>
      <c r="P25" s="369">
        <f t="shared" si="0"/>
        <v>14</v>
      </c>
      <c r="Q25" s="369">
        <f t="shared" si="1"/>
        <v>14</v>
      </c>
    </row>
    <row r="26" spans="1:17" x14ac:dyDescent="0.3">
      <c r="A26" s="479"/>
      <c r="B26" s="377" t="s">
        <v>132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9"/>
      <c r="P26" s="369"/>
      <c r="Q26" s="369"/>
    </row>
    <row r="27" spans="1:17" s="334" customFormat="1" x14ac:dyDescent="0.3">
      <c r="A27" s="478" t="s">
        <v>62</v>
      </c>
      <c r="B27" s="478"/>
      <c r="C27" s="371">
        <f t="shared" ref="C27:E27" si="2">SUM(C4:C26)</f>
        <v>212</v>
      </c>
      <c r="D27" s="371">
        <f t="shared" si="2"/>
        <v>352</v>
      </c>
      <c r="E27" s="371">
        <f t="shared" si="2"/>
        <v>71</v>
      </c>
      <c r="F27" s="371">
        <f t="shared" ref="F27:Q27" si="3">SUM(F4:F26)</f>
        <v>88</v>
      </c>
      <c r="G27" s="371">
        <f t="shared" si="3"/>
        <v>75</v>
      </c>
      <c r="H27" s="371">
        <f t="shared" si="3"/>
        <v>269</v>
      </c>
      <c r="I27" s="371">
        <f t="shared" si="3"/>
        <v>102</v>
      </c>
      <c r="J27" s="371">
        <f t="shared" si="3"/>
        <v>322</v>
      </c>
      <c r="K27" s="371">
        <f t="shared" si="3"/>
        <v>268</v>
      </c>
      <c r="L27" s="371">
        <f t="shared" si="3"/>
        <v>561</v>
      </c>
      <c r="M27" s="371">
        <f t="shared" si="3"/>
        <v>448</v>
      </c>
      <c r="N27" s="371">
        <f t="shared" si="3"/>
        <v>70</v>
      </c>
      <c r="O27" s="371">
        <f t="shared" si="3"/>
        <v>92</v>
      </c>
      <c r="P27" s="370">
        <f t="shared" si="3"/>
        <v>2112</v>
      </c>
      <c r="Q27" s="370">
        <f t="shared" si="3"/>
        <v>1778</v>
      </c>
    </row>
  </sheetData>
  <mergeCells count="9">
    <mergeCell ref="A27:B27"/>
    <mergeCell ref="A12:A15"/>
    <mergeCell ref="A5:A7"/>
    <mergeCell ref="A8:A11"/>
    <mergeCell ref="A2:Q2"/>
    <mergeCell ref="A16:A18"/>
    <mergeCell ref="A19:A20"/>
    <mergeCell ref="A21:A22"/>
    <mergeCell ref="A23:A26"/>
  </mergeCells>
  <pageMargins left="0.7" right="0.7" top="0.75" bottom="0.75" header="0.3" footer="0.3"/>
  <pageSetup paperSize="9" scale="73" orientation="landscape" r:id="rId1"/>
  <headerFooter>
    <oddHeader>&amp;LAugstākās izglītības finansējums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53066"/>
    <pageSetUpPr fitToPage="1"/>
  </sheetPr>
  <dimension ref="A1:J29"/>
  <sheetViews>
    <sheetView zoomScale="80" zoomScaleNormal="80" workbookViewId="0"/>
  </sheetViews>
  <sheetFormatPr defaultColWidth="9.109375" defaultRowHeight="14.4" x14ac:dyDescent="0.3"/>
  <cols>
    <col min="1" max="1" width="72.109375" bestFit="1" customWidth="1"/>
    <col min="2" max="2" width="20.88671875" customWidth="1"/>
    <col min="3" max="3" width="23.6640625" customWidth="1"/>
    <col min="4" max="5" width="18.33203125" customWidth="1"/>
    <col min="6" max="6" width="18.88671875" customWidth="1"/>
    <col min="7" max="7" width="15.44140625" customWidth="1"/>
    <col min="8" max="9" width="15.109375" customWidth="1"/>
    <col min="10" max="10" width="10.88671875" bestFit="1" customWidth="1"/>
  </cols>
  <sheetData>
    <row r="1" spans="1:10" ht="25.5" customHeight="1" thickBot="1" x14ac:dyDescent="0.35">
      <c r="A1" s="299" t="s">
        <v>204</v>
      </c>
      <c r="B1" s="18" t="s">
        <v>154</v>
      </c>
      <c r="C1" s="19"/>
      <c r="D1" s="18"/>
      <c r="E1" s="18"/>
    </row>
    <row r="2" spans="1:10" ht="8.25" customHeight="1" x14ac:dyDescent="0.35">
      <c r="A2" s="21"/>
      <c r="B2" s="22"/>
      <c r="C2" s="20"/>
      <c r="D2" s="20"/>
      <c r="E2" s="20"/>
    </row>
    <row r="3" spans="1:10" s="156" customFormat="1" ht="18" customHeight="1" x14ac:dyDescent="0.3">
      <c r="A3" s="212" t="s">
        <v>236</v>
      </c>
      <c r="C3" s="320"/>
      <c r="E3" s="312"/>
    </row>
    <row r="4" spans="1:10" ht="16.2" customHeight="1" x14ac:dyDescent="0.3">
      <c r="B4" s="24"/>
      <c r="C4" s="31"/>
      <c r="D4" s="81"/>
      <c r="E4" s="81" t="s">
        <v>154</v>
      </c>
      <c r="F4" s="81"/>
      <c r="G4" s="146"/>
      <c r="H4" s="27"/>
    </row>
    <row r="5" spans="1:10" s="325" customFormat="1" ht="36" customHeight="1" x14ac:dyDescent="0.3">
      <c r="A5" s="271" t="s">
        <v>66</v>
      </c>
      <c r="B5" s="278">
        <f>SUM(B7:B8)</f>
        <v>477559751</v>
      </c>
      <c r="D5" s="322"/>
      <c r="E5" s="322"/>
      <c r="F5" s="322"/>
      <c r="G5" s="323"/>
      <c r="H5" s="324"/>
    </row>
    <row r="6" spans="1:10" s="295" customFormat="1" ht="33.6" customHeight="1" x14ac:dyDescent="0.3">
      <c r="A6" s="434" t="s">
        <v>59</v>
      </c>
      <c r="B6" s="435"/>
      <c r="C6" s="273" t="s">
        <v>26</v>
      </c>
      <c r="D6" s="320"/>
      <c r="E6" s="320"/>
      <c r="F6" s="326"/>
      <c r="G6" s="320"/>
      <c r="H6" s="298"/>
    </row>
    <row r="7" spans="1:10" s="295" customFormat="1" ht="23.4" customHeight="1" x14ac:dyDescent="0.3">
      <c r="A7" s="303" t="s">
        <v>67</v>
      </c>
      <c r="B7" s="270">
        <f>SUM(B11,B18,B24)</f>
        <v>440510453</v>
      </c>
      <c r="C7" s="266">
        <f>B7/B5</f>
        <v>0.92241955499302541</v>
      </c>
      <c r="D7" s="320"/>
      <c r="E7" s="320"/>
      <c r="F7" s="320"/>
      <c r="G7" s="320"/>
      <c r="H7" s="320"/>
    </row>
    <row r="8" spans="1:10" s="295" customFormat="1" ht="23.4" customHeight="1" x14ac:dyDescent="0.3">
      <c r="A8" s="407" t="s">
        <v>205</v>
      </c>
      <c r="B8" s="270">
        <v>37049298</v>
      </c>
      <c r="C8" s="266">
        <f>B8/B5</f>
        <v>7.7580445006974641E-2</v>
      </c>
      <c r="D8" s="320"/>
      <c r="E8" s="320"/>
      <c r="F8" s="298"/>
      <c r="G8" s="298"/>
      <c r="H8" s="298"/>
    </row>
    <row r="9" spans="1:10" s="277" customFormat="1" ht="31.5" customHeight="1" x14ac:dyDescent="0.3">
      <c r="A9" s="432" t="s">
        <v>208</v>
      </c>
      <c r="B9" s="432"/>
      <c r="C9" s="432"/>
      <c r="D9" s="432"/>
      <c r="E9" s="432"/>
    </row>
    <row r="10" spans="1:10" s="325" customFormat="1" ht="51" customHeight="1" x14ac:dyDescent="0.3">
      <c r="A10" s="271"/>
      <c r="B10" s="272" t="s">
        <v>67</v>
      </c>
      <c r="C10" s="272" t="s">
        <v>205</v>
      </c>
      <c r="D10" s="272" t="s">
        <v>62</v>
      </c>
      <c r="E10" s="273" t="s">
        <v>26</v>
      </c>
      <c r="F10" s="290"/>
      <c r="G10" s="324"/>
      <c r="H10" s="290"/>
      <c r="I10" s="290"/>
      <c r="J10" s="324"/>
    </row>
    <row r="11" spans="1:10" s="295" customFormat="1" ht="23.4" customHeight="1" x14ac:dyDescent="0.3">
      <c r="A11" s="281" t="s">
        <v>213</v>
      </c>
      <c r="B11" s="282">
        <f>SUM(B12:B15)</f>
        <v>280372968</v>
      </c>
      <c r="C11" s="282">
        <f>SUM(C12:C15)</f>
        <v>28367745</v>
      </c>
      <c r="D11" s="315">
        <f>SUM(B11:C11)</f>
        <v>308740713</v>
      </c>
      <c r="E11" s="316">
        <f>D11/B5</f>
        <v>0.64649651138627884</v>
      </c>
      <c r="F11" s="321"/>
      <c r="G11" s="327" t="s">
        <v>154</v>
      </c>
      <c r="H11" s="321"/>
      <c r="I11" s="321"/>
      <c r="J11" s="327"/>
    </row>
    <row r="12" spans="1:10" s="295" customFormat="1" ht="23.4" customHeight="1" x14ac:dyDescent="0.3">
      <c r="A12" s="269" t="s">
        <v>207</v>
      </c>
      <c r="B12" s="287">
        <v>188816963</v>
      </c>
      <c r="C12" s="287">
        <v>1688290</v>
      </c>
      <c r="D12" s="317">
        <f t="shared" ref="D12:D15" si="0">SUM(B12:C12)</f>
        <v>190505253</v>
      </c>
      <c r="E12" s="306">
        <f>D12/B5</f>
        <v>0.3989139633335641</v>
      </c>
      <c r="F12" s="155"/>
      <c r="G12" s="327"/>
      <c r="H12" s="321"/>
      <c r="I12" s="321"/>
      <c r="J12" s="327"/>
    </row>
    <row r="13" spans="1:10" s="295" customFormat="1" ht="23.4" customHeight="1" x14ac:dyDescent="0.3">
      <c r="A13" s="269" t="s">
        <v>63</v>
      </c>
      <c r="B13" s="287">
        <v>74446003</v>
      </c>
      <c r="C13" s="287">
        <v>25001780</v>
      </c>
      <c r="D13" s="317">
        <f t="shared" si="0"/>
        <v>99447783</v>
      </c>
      <c r="E13" s="306">
        <f>D13/B5</f>
        <v>0.20824155049029666</v>
      </c>
      <c r="F13" s="155"/>
      <c r="G13" s="327"/>
      <c r="H13" s="321"/>
      <c r="I13" s="321"/>
      <c r="J13" s="327"/>
    </row>
    <row r="14" spans="1:10" s="295" customFormat="1" ht="23.4" customHeight="1" x14ac:dyDescent="0.3">
      <c r="A14" s="269" t="s">
        <v>64</v>
      </c>
      <c r="B14" s="287">
        <v>9287269</v>
      </c>
      <c r="C14" s="287">
        <v>289752</v>
      </c>
      <c r="D14" s="317">
        <f t="shared" si="0"/>
        <v>9577021</v>
      </c>
      <c r="E14" s="306">
        <f>D14/B5</f>
        <v>2.0054079054915998E-2</v>
      </c>
      <c r="F14" s="328"/>
      <c r="G14" s="327"/>
      <c r="H14" s="329"/>
      <c r="I14" s="329"/>
      <c r="J14" s="327"/>
    </row>
    <row r="15" spans="1:10" s="295" customFormat="1" ht="23.4" customHeight="1" x14ac:dyDescent="0.3">
      <c r="A15" s="269" t="s">
        <v>37</v>
      </c>
      <c r="B15" s="287">
        <v>7822733</v>
      </c>
      <c r="C15" s="287">
        <v>1387923</v>
      </c>
      <c r="D15" s="317">
        <f t="shared" si="0"/>
        <v>9210656</v>
      </c>
      <c r="E15" s="306">
        <f>D15/B5</f>
        <v>1.928691850750211E-2</v>
      </c>
      <c r="F15" s="155"/>
      <c r="G15" s="327"/>
      <c r="H15" s="321"/>
      <c r="I15" s="321"/>
      <c r="J15" s="327"/>
    </row>
    <row r="16" spans="1:10" s="277" customFormat="1" ht="30.75" customHeight="1" x14ac:dyDescent="0.3">
      <c r="A16" s="433" t="s">
        <v>209</v>
      </c>
      <c r="B16" s="433"/>
      <c r="C16" s="433"/>
      <c r="D16" s="433"/>
      <c r="E16" s="433"/>
      <c r="F16" s="314"/>
      <c r="G16" s="318"/>
      <c r="H16" s="313"/>
      <c r="I16" s="313"/>
      <c r="J16" s="313"/>
    </row>
    <row r="17" spans="1:10" s="325" customFormat="1" ht="53.25" customHeight="1" x14ac:dyDescent="0.3">
      <c r="A17" s="289"/>
      <c r="B17" s="272" t="s">
        <v>67</v>
      </c>
      <c r="C17" s="272" t="s">
        <v>205</v>
      </c>
      <c r="D17" s="272" t="s">
        <v>62</v>
      </c>
      <c r="E17" s="273" t="s">
        <v>26</v>
      </c>
      <c r="F17" s="290"/>
      <c r="G17" s="324"/>
      <c r="H17" s="290"/>
      <c r="I17" s="290"/>
      <c r="J17" s="324"/>
    </row>
    <row r="18" spans="1:10" s="295" customFormat="1" ht="23.4" customHeight="1" x14ac:dyDescent="0.3">
      <c r="A18" s="281" t="s">
        <v>214</v>
      </c>
      <c r="B18" s="282">
        <f>SUM(B19:B21)</f>
        <v>99388715</v>
      </c>
      <c r="C18" s="282">
        <f>SUM(C19:C21)</f>
        <v>1057699</v>
      </c>
      <c r="D18" s="315">
        <f>SUM(B18:C18)</f>
        <v>100446414</v>
      </c>
      <c r="E18" s="316">
        <f>D18/B5</f>
        <v>0.21033266264518174</v>
      </c>
      <c r="F18" s="321"/>
      <c r="G18" s="327"/>
      <c r="H18" s="321"/>
      <c r="I18" s="321"/>
      <c r="J18" s="327"/>
    </row>
    <row r="19" spans="1:10" s="295" customFormat="1" ht="23.4" customHeight="1" x14ac:dyDescent="0.3">
      <c r="A19" s="269" t="s">
        <v>207</v>
      </c>
      <c r="B19" s="287">
        <v>70055434</v>
      </c>
      <c r="C19" s="210">
        <v>563595</v>
      </c>
      <c r="D19" s="317">
        <f>SUM(B19:C19)</f>
        <v>70619029</v>
      </c>
      <c r="E19" s="306">
        <f>D19/B5</f>
        <v>0.14787475044143744</v>
      </c>
      <c r="F19" s="328"/>
      <c r="G19" s="327"/>
      <c r="H19" s="329"/>
      <c r="I19" s="328"/>
      <c r="J19" s="327"/>
    </row>
    <row r="20" spans="1:10" s="295" customFormat="1" ht="23.4" customHeight="1" x14ac:dyDescent="0.3">
      <c r="A20" s="269" t="s">
        <v>137</v>
      </c>
      <c r="B20" s="287">
        <v>20693505</v>
      </c>
      <c r="C20" s="210">
        <v>159096</v>
      </c>
      <c r="D20" s="317">
        <f t="shared" ref="D20:D21" si="1">SUM(B20:C20)</f>
        <v>20852601</v>
      </c>
      <c r="E20" s="306">
        <f>D20/B5</f>
        <v>4.3664904666557633E-2</v>
      </c>
      <c r="F20" s="328"/>
      <c r="G20" s="327"/>
      <c r="H20" s="329"/>
      <c r="I20" s="329"/>
      <c r="J20" s="327"/>
    </row>
    <row r="21" spans="1:10" s="295" customFormat="1" ht="23.4" customHeight="1" x14ac:dyDescent="0.3">
      <c r="A21" s="269" t="s">
        <v>135</v>
      </c>
      <c r="B21" s="287">
        <v>8639776</v>
      </c>
      <c r="C21" s="287">
        <v>335008</v>
      </c>
      <c r="D21" s="317">
        <f t="shared" si="1"/>
        <v>8974784</v>
      </c>
      <c r="E21" s="306">
        <f>D21/B5</f>
        <v>1.8793007537186691E-2</v>
      </c>
      <c r="F21" s="155"/>
      <c r="G21" s="327"/>
      <c r="H21" s="321"/>
      <c r="I21" s="321"/>
      <c r="J21" s="327"/>
    </row>
    <row r="22" spans="1:10" s="277" customFormat="1" ht="27" customHeight="1" x14ac:dyDescent="0.3">
      <c r="A22" s="432" t="s">
        <v>194</v>
      </c>
      <c r="B22" s="432"/>
      <c r="C22" s="432"/>
      <c r="D22" s="432"/>
      <c r="E22" s="432"/>
      <c r="F22" s="313"/>
      <c r="G22" s="313"/>
      <c r="H22" s="313"/>
      <c r="I22" s="313"/>
      <c r="J22" s="313"/>
    </row>
    <row r="23" spans="1:10" s="325" customFormat="1" ht="45.75" customHeight="1" x14ac:dyDescent="0.3">
      <c r="A23" s="271"/>
      <c r="B23" s="272" t="s">
        <v>67</v>
      </c>
      <c r="C23" s="272" t="s">
        <v>205</v>
      </c>
      <c r="D23" s="272" t="s">
        <v>62</v>
      </c>
      <c r="E23" s="273" t="s">
        <v>26</v>
      </c>
      <c r="F23" s="319"/>
      <c r="G23" s="324"/>
      <c r="H23" s="290"/>
      <c r="I23" s="290"/>
      <c r="J23" s="324"/>
    </row>
    <row r="24" spans="1:10" s="295" customFormat="1" ht="23.4" customHeight="1" x14ac:dyDescent="0.3">
      <c r="A24" s="380" t="s">
        <v>194</v>
      </c>
      <c r="B24" s="381">
        <v>60748770</v>
      </c>
      <c r="C24" s="381">
        <v>7623854</v>
      </c>
      <c r="D24" s="382">
        <f>SUM(B24:C24)</f>
        <v>68372624</v>
      </c>
      <c r="E24" s="383">
        <f>D24/B5</f>
        <v>0.14317082596853939</v>
      </c>
      <c r="F24" s="155"/>
      <c r="G24" s="320"/>
      <c r="H24" s="320"/>
      <c r="I24" s="321"/>
      <c r="J24" s="320"/>
    </row>
    <row r="25" spans="1:10" ht="25.5" customHeight="1" x14ac:dyDescent="0.3">
      <c r="B25" s="154"/>
    </row>
    <row r="26" spans="1:10" ht="43.65" customHeight="1" x14ac:dyDescent="0.3">
      <c r="A26" s="431" t="s">
        <v>245</v>
      </c>
      <c r="B26" s="431"/>
      <c r="C26" s="431"/>
      <c r="D26" s="431"/>
      <c r="E26" s="29"/>
      <c r="F26" s="29"/>
    </row>
    <row r="27" spans="1:10" x14ac:dyDescent="0.3">
      <c r="B27" s="28"/>
      <c r="C27" s="28"/>
      <c r="D27" s="28"/>
      <c r="E27" s="28"/>
      <c r="F27" s="28"/>
    </row>
    <row r="28" spans="1:10" x14ac:dyDescent="0.3">
      <c r="B28" s="28"/>
      <c r="C28" s="28"/>
      <c r="D28" s="28"/>
      <c r="E28" s="28"/>
      <c r="F28" s="28"/>
    </row>
    <row r="29" spans="1:10" x14ac:dyDescent="0.3">
      <c r="B29" s="28"/>
      <c r="C29" s="28"/>
      <c r="D29" s="28"/>
      <c r="E29" s="28"/>
      <c r="F29" s="28"/>
    </row>
  </sheetData>
  <mergeCells count="5">
    <mergeCell ref="A26:D26"/>
    <mergeCell ref="A9:E9"/>
    <mergeCell ref="A16:E16"/>
    <mergeCell ref="A22:E22"/>
    <mergeCell ref="A6:B6"/>
  </mergeCells>
  <pageMargins left="0.70866141732283472" right="0.33291666666666669" top="0.74803149606299213" bottom="0.74803149606299213" header="0.31496062992125984" footer="0.31496062992125984"/>
  <pageSetup paperSize="9" scale="60" firstPageNumber="2" orientation="portrait" useFirstPageNumber="1" r:id="rId1"/>
  <headerFooter>
    <oddHeader>&amp;R&amp;"-,Bold"&amp;E&amp;K512373Augstākās izglītības finansējums 2016. gadā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53066"/>
    <pageSetUpPr fitToPage="1"/>
  </sheetPr>
  <dimension ref="A1:K29"/>
  <sheetViews>
    <sheetView zoomScale="80" zoomScaleNormal="80" workbookViewId="0"/>
  </sheetViews>
  <sheetFormatPr defaultColWidth="9.109375" defaultRowHeight="14.4" x14ac:dyDescent="0.3"/>
  <cols>
    <col min="1" max="1" width="72.109375" bestFit="1" customWidth="1"/>
    <col min="2" max="2" width="20.88671875" customWidth="1"/>
    <col min="3" max="3" width="23.6640625" customWidth="1"/>
    <col min="4" max="4" width="18.44140625" customWidth="1"/>
    <col min="5" max="5" width="15" customWidth="1"/>
    <col min="6" max="6" width="17.6640625" customWidth="1"/>
    <col min="7" max="7" width="18.88671875" customWidth="1"/>
    <col min="8" max="8" width="12" customWidth="1"/>
    <col min="9" max="9" width="10.88671875" customWidth="1"/>
    <col min="10" max="10" width="14" bestFit="1" customWidth="1"/>
    <col min="11" max="11" width="10.44140625" bestFit="1" customWidth="1"/>
  </cols>
  <sheetData>
    <row r="1" spans="1:11" ht="18" customHeight="1" x14ac:dyDescent="0.3">
      <c r="A1" s="212" t="s">
        <v>231</v>
      </c>
      <c r="E1" s="23"/>
    </row>
    <row r="2" spans="1:11" ht="10.199999999999999" customHeight="1" x14ac:dyDescent="0.3">
      <c r="B2" s="24"/>
      <c r="C2" s="25"/>
    </row>
    <row r="3" spans="1:11" s="277" customFormat="1" ht="36" customHeight="1" x14ac:dyDescent="0.3">
      <c r="A3" s="271" t="s">
        <v>58</v>
      </c>
      <c r="B3" s="278">
        <f>SUM(B5:B6)</f>
        <v>437401406</v>
      </c>
      <c r="D3" s="279"/>
      <c r="E3" s="300"/>
      <c r="F3" s="301"/>
    </row>
    <row r="4" spans="1:11" s="295" customFormat="1" ht="34.799999999999997" customHeight="1" x14ac:dyDescent="0.3">
      <c r="A4" s="436" t="s">
        <v>59</v>
      </c>
      <c r="B4" s="437"/>
      <c r="C4" s="273" t="s">
        <v>26</v>
      </c>
      <c r="D4" s="302"/>
      <c r="E4" s="302"/>
      <c r="F4" s="158"/>
    </row>
    <row r="5" spans="1:11" s="295" customFormat="1" ht="21.6" customHeight="1" x14ac:dyDescent="0.3">
      <c r="A5" s="303" t="s">
        <v>60</v>
      </c>
      <c r="B5" s="270">
        <v>409407567</v>
      </c>
      <c r="C5" s="266">
        <f>B5/B3</f>
        <v>0.93599965931522411</v>
      </c>
      <c r="D5" s="302"/>
      <c r="E5" s="304"/>
      <c r="F5" s="160"/>
      <c r="G5" s="305"/>
    </row>
    <row r="6" spans="1:11" s="295" customFormat="1" ht="21.6" customHeight="1" x14ac:dyDescent="0.3">
      <c r="A6" s="303" t="s">
        <v>237</v>
      </c>
      <c r="B6" s="270">
        <v>27993839</v>
      </c>
      <c r="C6" s="266">
        <f>B6/B3</f>
        <v>6.4000340684775947E-2</v>
      </c>
      <c r="D6" s="302"/>
      <c r="E6" s="302" t="s">
        <v>154</v>
      </c>
    </row>
    <row r="7" spans="1:11" s="277" customFormat="1" ht="31.5" customHeight="1" x14ac:dyDescent="0.3">
      <c r="A7" s="433" t="s">
        <v>210</v>
      </c>
      <c r="B7" s="433"/>
      <c r="C7" s="433"/>
      <c r="D7" s="433"/>
      <c r="E7" s="433"/>
      <c r="F7" s="279"/>
    </row>
    <row r="8" spans="1:11" s="277" customFormat="1" ht="51" customHeight="1" x14ac:dyDescent="0.3">
      <c r="A8" s="271"/>
      <c r="B8" s="272" t="s">
        <v>60</v>
      </c>
      <c r="C8" s="272" t="s">
        <v>237</v>
      </c>
      <c r="D8" s="272" t="s">
        <v>62</v>
      </c>
      <c r="E8" s="273" t="s">
        <v>26</v>
      </c>
      <c r="F8" s="274"/>
      <c r="G8" s="290"/>
      <c r="H8" s="274"/>
      <c r="I8" s="274"/>
    </row>
    <row r="9" spans="1:11" s="295" customFormat="1" ht="24" customHeight="1" x14ac:dyDescent="0.3">
      <c r="A9" s="281" t="s">
        <v>215</v>
      </c>
      <c r="B9" s="282">
        <v>251015033</v>
      </c>
      <c r="C9" s="282">
        <f>SUM(C10:C13)</f>
        <v>20253059</v>
      </c>
      <c r="D9" s="283">
        <f>SUM(B9:C9)</f>
        <v>271268092</v>
      </c>
      <c r="E9" s="284">
        <f>D9/B3</f>
        <v>0.62018111574154378</v>
      </c>
      <c r="F9" s="298"/>
      <c r="G9" s="157"/>
      <c r="H9" s="294"/>
      <c r="I9" s="294"/>
      <c r="J9" s="158"/>
    </row>
    <row r="10" spans="1:11" s="295" customFormat="1" ht="24" customHeight="1" x14ac:dyDescent="0.3">
      <c r="A10" s="269" t="s">
        <v>207</v>
      </c>
      <c r="B10" s="287">
        <v>162889358</v>
      </c>
      <c r="C10" s="287">
        <v>1618714</v>
      </c>
      <c r="D10" s="288">
        <f>SUM(B10:C10)</f>
        <v>164508072</v>
      </c>
      <c r="E10" s="306">
        <f>D10/B3</f>
        <v>0.37610320804501485</v>
      </c>
      <c r="F10" s="298" t="s">
        <v>154</v>
      </c>
      <c r="G10" s="159"/>
      <c r="H10" s="292"/>
      <c r="I10" s="294"/>
      <c r="J10" s="160"/>
      <c r="K10" s="307"/>
    </row>
    <row r="11" spans="1:11" s="295" customFormat="1" ht="24" customHeight="1" x14ac:dyDescent="0.3">
      <c r="A11" s="269" t="s">
        <v>63</v>
      </c>
      <c r="B11" s="287">
        <v>72573106</v>
      </c>
      <c r="C11" s="287">
        <v>17737147</v>
      </c>
      <c r="D11" s="288">
        <f>SUM(B11:C11)</f>
        <v>90310253</v>
      </c>
      <c r="E11" s="306">
        <f>D11/B3</f>
        <v>0.20646996502795878</v>
      </c>
      <c r="F11" s="294"/>
      <c r="G11" s="157"/>
      <c r="H11" s="294"/>
      <c r="I11" s="294"/>
    </row>
    <row r="12" spans="1:11" s="295" customFormat="1" ht="24" customHeight="1" x14ac:dyDescent="0.3">
      <c r="A12" s="269" t="s">
        <v>64</v>
      </c>
      <c r="B12" s="287">
        <v>8730999</v>
      </c>
      <c r="C12" s="210">
        <v>289752</v>
      </c>
      <c r="D12" s="288">
        <f>SUM(B12:C12)</f>
        <v>9020751</v>
      </c>
      <c r="E12" s="306">
        <f>D12/B3</f>
        <v>2.062350709499091E-2</v>
      </c>
      <c r="F12" s="294"/>
      <c r="G12" s="159"/>
      <c r="H12" s="292"/>
      <c r="I12" s="294"/>
    </row>
    <row r="13" spans="1:11" s="295" customFormat="1" ht="24" customHeight="1" x14ac:dyDescent="0.3">
      <c r="A13" s="269" t="s">
        <v>37</v>
      </c>
      <c r="B13" s="287">
        <v>6821570</v>
      </c>
      <c r="C13" s="287">
        <v>607446</v>
      </c>
      <c r="D13" s="288">
        <f>SUM(B13:C13)</f>
        <v>7429016</v>
      </c>
      <c r="E13" s="306">
        <f>D13/B3</f>
        <v>1.6984435573579294E-2</v>
      </c>
      <c r="F13" s="294"/>
      <c r="G13" s="294"/>
      <c r="H13" s="294"/>
      <c r="I13" s="294"/>
    </row>
    <row r="14" spans="1:11" s="277" customFormat="1" ht="30.75" customHeight="1" x14ac:dyDescent="0.3">
      <c r="A14" s="438" t="s">
        <v>211</v>
      </c>
      <c r="B14" s="438"/>
      <c r="C14" s="438"/>
      <c r="D14" s="438"/>
      <c r="E14" s="438"/>
      <c r="F14" s="274"/>
      <c r="G14" s="274"/>
      <c r="H14" s="274"/>
      <c r="I14" s="274"/>
    </row>
    <row r="15" spans="1:11" s="277" customFormat="1" ht="53.25" customHeight="1" x14ac:dyDescent="0.3">
      <c r="A15" s="289"/>
      <c r="B15" s="272" t="s">
        <v>60</v>
      </c>
      <c r="C15" s="272" t="s">
        <v>237</v>
      </c>
      <c r="D15" s="272" t="s">
        <v>62</v>
      </c>
      <c r="E15" s="273" t="s">
        <v>26</v>
      </c>
      <c r="F15" s="308"/>
      <c r="G15" s="290"/>
      <c r="H15" s="274"/>
      <c r="I15" s="274"/>
    </row>
    <row r="16" spans="1:11" s="295" customFormat="1" ht="25.8" customHeight="1" x14ac:dyDescent="0.3">
      <c r="A16" s="281" t="s">
        <v>216</v>
      </c>
      <c r="B16" s="282">
        <f>SUM(B17:B19)</f>
        <v>99382964</v>
      </c>
      <c r="C16" s="282">
        <f>SUM(C17:C19)</f>
        <v>1043608</v>
      </c>
      <c r="D16" s="283">
        <f>SUM(B16:C16)</f>
        <v>100426572</v>
      </c>
      <c r="E16" s="284">
        <v>0.22900000000000001</v>
      </c>
      <c r="F16" s="292"/>
      <c r="G16" s="159"/>
      <c r="H16" s="292"/>
      <c r="I16" s="294"/>
    </row>
    <row r="17" spans="1:9" s="295" customFormat="1" ht="25.8" customHeight="1" x14ac:dyDescent="0.3">
      <c r="A17" s="269" t="s">
        <v>207</v>
      </c>
      <c r="B17" s="287">
        <v>70049683</v>
      </c>
      <c r="C17" s="210">
        <v>560001</v>
      </c>
      <c r="D17" s="288">
        <f t="shared" ref="D17:D18" si="0">SUM(B17:C17)</f>
        <v>70609684</v>
      </c>
      <c r="E17" s="306">
        <f>D17/B3</f>
        <v>0.16142994291152324</v>
      </c>
      <c r="F17" s="292"/>
      <c r="G17" s="159"/>
      <c r="H17" s="292"/>
      <c r="I17" s="294"/>
    </row>
    <row r="18" spans="1:9" s="295" customFormat="1" ht="25.8" customHeight="1" x14ac:dyDescent="0.3">
      <c r="A18" s="269" t="s">
        <v>137</v>
      </c>
      <c r="B18" s="287">
        <v>20693505</v>
      </c>
      <c r="C18" s="210">
        <v>159096</v>
      </c>
      <c r="D18" s="288">
        <f t="shared" si="0"/>
        <v>20852601</v>
      </c>
      <c r="E18" s="306">
        <f>D18/B3</f>
        <v>4.7673831665735432E-2</v>
      </c>
      <c r="F18" s="157"/>
      <c r="G18" s="159"/>
      <c r="H18" s="292"/>
      <c r="I18" s="294"/>
    </row>
    <row r="19" spans="1:9" s="295" customFormat="1" ht="25.8" customHeight="1" x14ac:dyDescent="0.3">
      <c r="A19" s="269" t="s">
        <v>135</v>
      </c>
      <c r="B19" s="287">
        <v>8639776</v>
      </c>
      <c r="C19" s="287">
        <v>324511</v>
      </c>
      <c r="D19" s="288">
        <f>SUM(B19:C19)</f>
        <v>8964287</v>
      </c>
      <c r="E19" s="306">
        <f>D19/B3</f>
        <v>2.0494417432210997E-2</v>
      </c>
      <c r="F19" s="157"/>
      <c r="G19" s="159"/>
      <c r="H19" s="292"/>
      <c r="I19" s="294"/>
    </row>
    <row r="20" spans="1:9" s="277" customFormat="1" ht="27" customHeight="1" x14ac:dyDescent="0.3">
      <c r="A20" s="439" t="s">
        <v>212</v>
      </c>
      <c r="B20" s="439"/>
      <c r="C20" s="439"/>
      <c r="D20" s="439"/>
      <c r="E20" s="439"/>
      <c r="F20" s="309"/>
      <c r="G20" s="274"/>
      <c r="H20" s="274"/>
      <c r="I20" s="274"/>
    </row>
    <row r="21" spans="1:9" s="277" customFormat="1" ht="45.75" customHeight="1" x14ac:dyDescent="0.3">
      <c r="A21" s="271"/>
      <c r="B21" s="272" t="s">
        <v>60</v>
      </c>
      <c r="C21" s="272" t="s">
        <v>237</v>
      </c>
      <c r="D21" s="272" t="s">
        <v>62</v>
      </c>
      <c r="E21" s="273" t="s">
        <v>26</v>
      </c>
      <c r="F21" s="274"/>
      <c r="G21" s="274"/>
      <c r="H21" s="274"/>
      <c r="I21" s="274"/>
    </row>
    <row r="22" spans="1:9" s="295" customFormat="1" ht="25.2" customHeight="1" x14ac:dyDescent="0.3">
      <c r="A22" s="296" t="s">
        <v>194</v>
      </c>
      <c r="B22" s="270">
        <v>59009570</v>
      </c>
      <c r="C22" s="270">
        <v>6697172</v>
      </c>
      <c r="D22" s="288">
        <f>SUM(B22:C22)</f>
        <v>65706742</v>
      </c>
      <c r="E22" s="310">
        <f>D22/B3</f>
        <v>0.15022069224898651</v>
      </c>
      <c r="F22" s="311"/>
      <c r="G22" s="159"/>
      <c r="H22" s="292"/>
      <c r="I22" s="294"/>
    </row>
    <row r="23" spans="1:9" ht="25.5" customHeight="1" x14ac:dyDescent="0.3">
      <c r="F23" s="147"/>
      <c r="G23" s="147"/>
      <c r="H23" s="147"/>
      <c r="I23" s="147"/>
    </row>
    <row r="24" spans="1:9" ht="31.35" customHeight="1" x14ac:dyDescent="0.3">
      <c r="A24" s="431" t="s">
        <v>246</v>
      </c>
      <c r="B24" s="431"/>
      <c r="C24" s="431"/>
      <c r="D24" s="431"/>
      <c r="F24" s="147"/>
      <c r="G24" s="147"/>
      <c r="H24" s="147"/>
      <c r="I24" s="147"/>
    </row>
    <row r="26" spans="1:9" x14ac:dyDescent="0.3">
      <c r="B26" s="29"/>
      <c r="C26" s="29"/>
      <c r="D26" s="29"/>
      <c r="E26" s="29"/>
      <c r="F26" s="29"/>
      <c r="G26" s="29"/>
    </row>
    <row r="27" spans="1:9" x14ac:dyDescent="0.3">
      <c r="B27" s="28"/>
      <c r="C27" s="28"/>
      <c r="D27" s="28"/>
      <c r="E27" s="28"/>
      <c r="F27" s="28"/>
      <c r="G27" s="28"/>
    </row>
    <row r="28" spans="1:9" x14ac:dyDescent="0.3">
      <c r="B28" s="28"/>
      <c r="C28" s="28"/>
      <c r="D28" s="28"/>
      <c r="E28" s="28"/>
      <c r="F28" s="28"/>
      <c r="G28" s="28"/>
    </row>
    <row r="29" spans="1:9" x14ac:dyDescent="0.3">
      <c r="B29" s="28"/>
      <c r="C29" s="28"/>
      <c r="D29" s="28"/>
      <c r="E29" s="28"/>
      <c r="F29" s="28"/>
      <c r="G29" s="28"/>
    </row>
  </sheetData>
  <mergeCells count="5">
    <mergeCell ref="A4:B4"/>
    <mergeCell ref="A7:E7"/>
    <mergeCell ref="A14:E14"/>
    <mergeCell ref="A20:E20"/>
    <mergeCell ref="A24:D24"/>
  </mergeCells>
  <pageMargins left="0.70866141732283472" right="0.33291666666666669" top="0.74803149606299213" bottom="0.74803149606299213" header="0.31496062992125984" footer="0.31496062992125984"/>
  <pageSetup paperSize="9" scale="58" firstPageNumber="2" orientation="portrait" useFirstPageNumber="1" r:id="rId1"/>
  <headerFooter>
    <oddHeader>&amp;R&amp;"-,Bold"&amp;E&amp;K512373Augstākās izglītības finansējums 2016. gadā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53066"/>
    <pageSetUpPr fitToPage="1"/>
  </sheetPr>
  <dimension ref="A1:K25"/>
  <sheetViews>
    <sheetView zoomScale="80" zoomScaleNormal="80" workbookViewId="0"/>
  </sheetViews>
  <sheetFormatPr defaultColWidth="9.109375" defaultRowHeight="14.4" x14ac:dyDescent="0.3"/>
  <cols>
    <col min="1" max="1" width="72.44140625" customWidth="1"/>
    <col min="2" max="2" width="20.33203125" customWidth="1"/>
    <col min="3" max="3" width="23" customWidth="1"/>
    <col min="4" max="4" width="18.44140625" customWidth="1"/>
    <col min="5" max="5" width="16.33203125" customWidth="1"/>
    <col min="6" max="6" width="14.6640625" customWidth="1"/>
    <col min="7" max="7" width="11" customWidth="1"/>
    <col min="8" max="8" width="13.6640625" customWidth="1"/>
    <col min="9" max="9" width="18.88671875" customWidth="1"/>
    <col min="10" max="10" width="12" customWidth="1"/>
    <col min="11" max="11" width="10.88671875" customWidth="1"/>
  </cols>
  <sheetData>
    <row r="1" spans="1:11" ht="21.75" customHeight="1" x14ac:dyDescent="0.3">
      <c r="A1" s="212" t="s">
        <v>230</v>
      </c>
      <c r="B1" t="s">
        <v>154</v>
      </c>
    </row>
    <row r="2" spans="1:11" ht="12.6" customHeight="1" x14ac:dyDescent="0.3">
      <c r="B2" s="24"/>
      <c r="C2" s="30"/>
    </row>
    <row r="3" spans="1:11" s="277" customFormat="1" ht="36" customHeight="1" x14ac:dyDescent="0.3">
      <c r="A3" s="271" t="s">
        <v>65</v>
      </c>
      <c r="B3" s="278">
        <f>SUM(B5:B6)</f>
        <v>40158345</v>
      </c>
      <c r="D3" s="279"/>
      <c r="E3" s="280"/>
    </row>
    <row r="4" spans="1:11" s="268" customFormat="1" ht="32.4" customHeight="1" x14ac:dyDescent="0.3">
      <c r="A4" s="440" t="s">
        <v>59</v>
      </c>
      <c r="B4" s="440"/>
      <c r="C4" s="273" t="s">
        <v>26</v>
      </c>
      <c r="D4" s="267"/>
      <c r="E4" s="267"/>
    </row>
    <row r="5" spans="1:11" s="268" customFormat="1" ht="20.399999999999999" customHeight="1" x14ac:dyDescent="0.3">
      <c r="A5" s="408" t="s">
        <v>217</v>
      </c>
      <c r="B5" s="270">
        <v>31102886</v>
      </c>
      <c r="C5" s="266">
        <f>B5/B3</f>
        <v>0.77450617051076187</v>
      </c>
      <c r="D5" s="267"/>
      <c r="E5" s="267"/>
    </row>
    <row r="6" spans="1:11" s="268" customFormat="1" ht="20.399999999999999" customHeight="1" x14ac:dyDescent="0.3">
      <c r="A6" s="269" t="s">
        <v>238</v>
      </c>
      <c r="B6" s="270">
        <v>9055459</v>
      </c>
      <c r="C6" s="266">
        <f>B6/B3</f>
        <v>0.22549382948923816</v>
      </c>
      <c r="D6" s="267"/>
      <c r="E6" s="267"/>
    </row>
    <row r="7" spans="1:11" ht="31.5" customHeight="1" x14ac:dyDescent="0.3">
      <c r="A7" s="441" t="s">
        <v>218</v>
      </c>
      <c r="B7" s="441"/>
      <c r="C7" s="441"/>
      <c r="D7" s="441"/>
      <c r="E7" s="441"/>
    </row>
    <row r="8" spans="1:11" s="277" customFormat="1" ht="49.2" customHeight="1" x14ac:dyDescent="0.3">
      <c r="A8" s="271"/>
      <c r="B8" s="272" t="s">
        <v>217</v>
      </c>
      <c r="C8" s="272" t="s">
        <v>238</v>
      </c>
      <c r="D8" s="272" t="s">
        <v>62</v>
      </c>
      <c r="E8" s="273" t="s">
        <v>26</v>
      </c>
      <c r="F8" s="274"/>
      <c r="G8" s="274"/>
      <c r="H8" s="274"/>
      <c r="I8" s="275"/>
      <c r="J8" s="276"/>
      <c r="K8" s="274"/>
    </row>
    <row r="9" spans="1:11" s="268" customFormat="1" ht="20.399999999999999" customHeight="1" x14ac:dyDescent="0.3">
      <c r="A9" s="281" t="s">
        <v>220</v>
      </c>
      <c r="B9" s="282">
        <f>SUM(B10:B13)</f>
        <v>29357935</v>
      </c>
      <c r="C9" s="282">
        <f>SUM(C10:C13)</f>
        <v>8114686</v>
      </c>
      <c r="D9" s="283">
        <f>SUM(B9:C9)</f>
        <v>37472621</v>
      </c>
      <c r="E9" s="291">
        <f>D9/B3</f>
        <v>0.93312164632282535</v>
      </c>
      <c r="F9" s="285"/>
      <c r="G9" s="286"/>
      <c r="H9" s="286"/>
      <c r="I9" s="286"/>
      <c r="J9" s="286"/>
      <c r="K9" s="286"/>
    </row>
    <row r="10" spans="1:11" s="268" customFormat="1" ht="20.399999999999999" customHeight="1" x14ac:dyDescent="0.3">
      <c r="A10" s="269" t="s">
        <v>207</v>
      </c>
      <c r="B10" s="287">
        <v>25927605</v>
      </c>
      <c r="C10" s="287">
        <v>69576</v>
      </c>
      <c r="D10" s="288">
        <f t="shared" ref="D10:D13" si="0">SUM(B10:C10)</f>
        <v>25997181</v>
      </c>
      <c r="E10" s="161">
        <f>D10/B3</f>
        <v>0.64736684243337217</v>
      </c>
      <c r="F10" s="286"/>
      <c r="G10" s="286"/>
      <c r="H10" s="148"/>
      <c r="I10" s="286" t="s">
        <v>154</v>
      </c>
      <c r="J10" s="148"/>
      <c r="K10" s="286"/>
    </row>
    <row r="11" spans="1:11" s="268" customFormat="1" ht="20.399999999999999" customHeight="1" x14ac:dyDescent="0.3">
      <c r="A11" s="269" t="s">
        <v>63</v>
      </c>
      <c r="B11" s="287">
        <v>1872897</v>
      </c>
      <c r="C11" s="287">
        <v>7264633</v>
      </c>
      <c r="D11" s="288">
        <f t="shared" si="0"/>
        <v>9137530</v>
      </c>
      <c r="E11" s="161">
        <f>D11/B3</f>
        <v>0.22753751430742478</v>
      </c>
      <c r="F11" s="286"/>
      <c r="G11" s="285"/>
      <c r="H11" s="286"/>
      <c r="I11" s="285"/>
      <c r="J11" s="286"/>
      <c r="K11" s="286"/>
    </row>
    <row r="12" spans="1:11" s="268" customFormat="1" ht="20.399999999999999" customHeight="1" x14ac:dyDescent="0.3">
      <c r="A12" s="269" t="s">
        <v>64</v>
      </c>
      <c r="B12" s="210">
        <v>556270</v>
      </c>
      <c r="C12" s="210">
        <v>0</v>
      </c>
      <c r="D12" s="288">
        <f t="shared" si="0"/>
        <v>556270</v>
      </c>
      <c r="E12" s="161">
        <f>D12/B3</f>
        <v>1.3851915461157575E-2</v>
      </c>
      <c r="F12" s="286"/>
      <c r="G12" s="286"/>
      <c r="H12" s="148"/>
      <c r="I12" s="286"/>
      <c r="J12" s="148"/>
      <c r="K12" s="286"/>
    </row>
    <row r="13" spans="1:11" s="268" customFormat="1" ht="20.399999999999999" customHeight="1" x14ac:dyDescent="0.3">
      <c r="A13" s="269" t="s">
        <v>37</v>
      </c>
      <c r="B13" s="287">
        <v>1001163</v>
      </c>
      <c r="C13" s="287">
        <v>780477</v>
      </c>
      <c r="D13" s="288">
        <f t="shared" si="0"/>
        <v>1781640</v>
      </c>
      <c r="E13" s="161">
        <f>D13/B3</f>
        <v>4.4365374120870771E-2</v>
      </c>
      <c r="F13" s="286"/>
      <c r="G13" s="285"/>
      <c r="H13" s="286"/>
      <c r="I13" s="285"/>
      <c r="J13" s="286"/>
      <c r="K13" s="286"/>
    </row>
    <row r="14" spans="1:11" ht="30.75" customHeight="1" x14ac:dyDescent="0.3">
      <c r="A14" s="441" t="s">
        <v>219</v>
      </c>
      <c r="B14" s="441"/>
      <c r="C14" s="441"/>
      <c r="D14" s="441"/>
      <c r="E14" s="441"/>
      <c r="F14" s="147"/>
      <c r="G14" s="147" t="s">
        <v>154</v>
      </c>
      <c r="H14" s="147"/>
      <c r="I14" s="147"/>
      <c r="J14" s="147"/>
      <c r="K14" s="147"/>
    </row>
    <row r="15" spans="1:11" s="277" customFormat="1" ht="49.2" customHeight="1" x14ac:dyDescent="0.3">
      <c r="A15" s="289"/>
      <c r="B15" s="272" t="s">
        <v>217</v>
      </c>
      <c r="C15" s="272" t="s">
        <v>238</v>
      </c>
      <c r="D15" s="272" t="s">
        <v>62</v>
      </c>
      <c r="E15" s="273" t="s">
        <v>26</v>
      </c>
      <c r="F15" s="274"/>
      <c r="G15" s="290"/>
      <c r="H15" s="274"/>
      <c r="I15" s="274"/>
      <c r="J15" s="274"/>
      <c r="K15" s="274"/>
    </row>
    <row r="16" spans="1:11" s="295" customFormat="1" ht="20.399999999999999" customHeight="1" x14ac:dyDescent="0.3">
      <c r="A16" s="281" t="s">
        <v>221</v>
      </c>
      <c r="B16" s="282">
        <v>5751</v>
      </c>
      <c r="C16" s="282">
        <v>14091</v>
      </c>
      <c r="D16" s="283">
        <f>SUM(B16:C16)</f>
        <v>19842</v>
      </c>
      <c r="E16" s="291">
        <f>D16/B3</f>
        <v>4.9409406687451888E-4</v>
      </c>
      <c r="F16" s="292"/>
      <c r="G16" s="157"/>
      <c r="H16" s="159"/>
      <c r="I16" s="293"/>
      <c r="J16" s="294"/>
      <c r="K16" s="294"/>
    </row>
    <row r="17" spans="1:11" ht="27" customHeight="1" x14ac:dyDescent="0.3">
      <c r="A17" s="441" t="s">
        <v>222</v>
      </c>
      <c r="B17" s="441"/>
      <c r="C17" s="441"/>
      <c r="D17" s="441"/>
      <c r="E17" s="441"/>
      <c r="F17" s="149"/>
      <c r="G17" s="149"/>
      <c r="H17" s="147"/>
      <c r="I17" s="147" t="s">
        <v>154</v>
      </c>
      <c r="J17" s="147"/>
      <c r="K17" s="147"/>
    </row>
    <row r="18" spans="1:11" s="277" customFormat="1" ht="49.2" customHeight="1" x14ac:dyDescent="0.3">
      <c r="A18" s="271"/>
      <c r="B18" s="272" t="s">
        <v>217</v>
      </c>
      <c r="C18" s="272" t="s">
        <v>238</v>
      </c>
      <c r="D18" s="272" t="s">
        <v>62</v>
      </c>
      <c r="E18" s="273" t="s">
        <v>26</v>
      </c>
      <c r="F18" s="274"/>
      <c r="G18" s="274"/>
      <c r="H18" s="274" t="s">
        <v>154</v>
      </c>
      <c r="I18" s="274"/>
      <c r="J18" s="274"/>
      <c r="K18" s="274"/>
    </row>
    <row r="19" spans="1:11" s="295" customFormat="1" ht="20.399999999999999" customHeight="1" x14ac:dyDescent="0.3">
      <c r="A19" s="296" t="s">
        <v>194</v>
      </c>
      <c r="B19" s="287">
        <v>1739200</v>
      </c>
      <c r="C19" s="287">
        <v>926682</v>
      </c>
      <c r="D19" s="288">
        <f>SUM(B19:C19)</f>
        <v>2665882</v>
      </c>
      <c r="E19" s="297">
        <f>D19/B3</f>
        <v>6.6384259610300173E-2</v>
      </c>
      <c r="F19" s="298"/>
      <c r="G19" s="157"/>
      <c r="H19" s="159"/>
      <c r="I19" s="293"/>
      <c r="J19" s="294"/>
      <c r="K19" s="294"/>
    </row>
    <row r="20" spans="1:11" ht="16.649999999999999" customHeight="1" x14ac:dyDescent="0.3">
      <c r="A20" s="29"/>
      <c r="B20" s="211"/>
      <c r="C20" s="211"/>
    </row>
    <row r="22" spans="1:11" ht="31.65" customHeight="1" x14ac:dyDescent="0.3">
      <c r="A22" s="431" t="s">
        <v>240</v>
      </c>
      <c r="B22" s="431"/>
      <c r="C22" s="431"/>
      <c r="D22" s="431"/>
      <c r="E22" s="29"/>
      <c r="F22" s="29"/>
      <c r="G22" s="29"/>
      <c r="H22" s="29"/>
      <c r="I22" s="29"/>
    </row>
    <row r="23" spans="1:11" x14ac:dyDescent="0.3">
      <c r="B23" s="28"/>
      <c r="C23" s="28"/>
      <c r="D23" s="28"/>
      <c r="E23" s="28"/>
      <c r="F23" s="28"/>
      <c r="G23" s="28"/>
      <c r="H23" s="28"/>
      <c r="I23" s="28"/>
    </row>
    <row r="24" spans="1:11" x14ac:dyDescent="0.3">
      <c r="B24" s="28"/>
      <c r="C24" s="28"/>
      <c r="D24" s="28"/>
      <c r="E24" s="28"/>
      <c r="F24" s="28"/>
      <c r="G24" s="28"/>
      <c r="H24" s="28"/>
      <c r="I24" s="28"/>
    </row>
    <row r="25" spans="1:11" x14ac:dyDescent="0.3">
      <c r="B25" s="28"/>
      <c r="C25" s="28"/>
      <c r="D25" s="28"/>
      <c r="E25" s="28"/>
      <c r="F25" s="28"/>
      <c r="G25" s="28"/>
      <c r="H25" s="28"/>
      <c r="I25" s="28"/>
    </row>
  </sheetData>
  <mergeCells count="5">
    <mergeCell ref="A4:B4"/>
    <mergeCell ref="A7:E7"/>
    <mergeCell ref="A14:E14"/>
    <mergeCell ref="A17:E17"/>
    <mergeCell ref="A22:D22"/>
  </mergeCells>
  <pageMargins left="0.70866141732283472" right="0.63" top="0.74803149606299213" bottom="0.74803149606299213" header="0.31496062992125984" footer="0.31496062992125984"/>
  <pageSetup paperSize="9" scale="63" firstPageNumber="2" orientation="portrait" useFirstPageNumber="1" r:id="rId1"/>
  <headerFooter>
    <oddHeader>&amp;R&amp;E&amp;K512373Augstākās izglītības finansējums 2016. gadā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53066"/>
  </sheetPr>
  <dimension ref="A1:W40"/>
  <sheetViews>
    <sheetView topLeftCell="E1" zoomScale="80" zoomScaleNormal="80" workbookViewId="0"/>
  </sheetViews>
  <sheetFormatPr defaultColWidth="9.109375" defaultRowHeight="13.8" x14ac:dyDescent="0.3"/>
  <cols>
    <col min="1" max="1" width="5.21875" style="1" customWidth="1"/>
    <col min="2" max="2" width="11.88671875" style="1" customWidth="1"/>
    <col min="3" max="3" width="12.44140625" style="1" customWidth="1"/>
    <col min="4" max="18" width="14" style="1" customWidth="1"/>
    <col min="19" max="20" width="12.109375" style="2" customWidth="1"/>
    <col min="21" max="21" width="11.44140625" style="2" customWidth="1"/>
    <col min="22" max="22" width="9.88671875" style="1" bestFit="1" customWidth="1"/>
    <col min="23" max="23" width="11.44140625" style="1" bestFit="1" customWidth="1"/>
    <col min="24" max="16384" width="9.109375" style="1"/>
  </cols>
  <sheetData>
    <row r="1" spans="1:23" ht="20.25" customHeight="1" x14ac:dyDescent="0.3">
      <c r="A1" s="248" t="s">
        <v>223</v>
      </c>
    </row>
    <row r="2" spans="1:23" ht="19.5" customHeight="1" x14ac:dyDescent="0.3">
      <c r="A2" s="446" t="s">
        <v>0</v>
      </c>
      <c r="B2" s="449" t="s">
        <v>1</v>
      </c>
      <c r="C2" s="450" t="s">
        <v>224</v>
      </c>
      <c r="D2" s="452" t="s">
        <v>225</v>
      </c>
      <c r="E2" s="452"/>
      <c r="F2" s="452"/>
      <c r="G2" s="452"/>
      <c r="H2" s="452"/>
      <c r="I2" s="452"/>
      <c r="J2" s="452"/>
      <c r="K2" s="453" t="s">
        <v>226</v>
      </c>
      <c r="L2" s="453"/>
      <c r="M2" s="453"/>
      <c r="N2" s="453"/>
      <c r="O2" s="453"/>
      <c r="P2" s="453"/>
      <c r="Q2" s="453" t="s">
        <v>2</v>
      </c>
      <c r="R2" s="447"/>
    </row>
    <row r="3" spans="1:23" ht="25.5" customHeight="1" x14ac:dyDescent="0.3">
      <c r="A3" s="446"/>
      <c r="B3" s="446"/>
      <c r="C3" s="450"/>
      <c r="D3" s="453" t="s">
        <v>228</v>
      </c>
      <c r="E3" s="451"/>
      <c r="F3" s="449" t="s">
        <v>227</v>
      </c>
      <c r="G3" s="447"/>
      <c r="H3" s="449" t="s">
        <v>3</v>
      </c>
      <c r="I3" s="449" t="s">
        <v>4</v>
      </c>
      <c r="J3" s="446" t="s">
        <v>37</v>
      </c>
      <c r="K3" s="453" t="s">
        <v>229</v>
      </c>
      <c r="L3" s="451"/>
      <c r="M3" s="449" t="s">
        <v>227</v>
      </c>
      <c r="N3" s="449"/>
      <c r="O3" s="449" t="s">
        <v>136</v>
      </c>
      <c r="P3" s="449" t="s">
        <v>135</v>
      </c>
      <c r="Q3" s="447"/>
      <c r="R3" s="447"/>
    </row>
    <row r="4" spans="1:23" ht="41.4" x14ac:dyDescent="0.3">
      <c r="A4" s="447"/>
      <c r="B4" s="447"/>
      <c r="C4" s="451"/>
      <c r="D4" s="230" t="s">
        <v>5</v>
      </c>
      <c r="E4" s="378" t="s">
        <v>26</v>
      </c>
      <c r="F4" s="174" t="s">
        <v>7</v>
      </c>
      <c r="G4" s="265" t="s">
        <v>8</v>
      </c>
      <c r="H4" s="447"/>
      <c r="I4" s="447"/>
      <c r="J4" s="447"/>
      <c r="K4" s="230" t="s">
        <v>5</v>
      </c>
      <c r="L4" s="174" t="s">
        <v>26</v>
      </c>
      <c r="M4" s="174" t="s">
        <v>7</v>
      </c>
      <c r="N4" s="265" t="s">
        <v>9</v>
      </c>
      <c r="O4" s="447"/>
      <c r="P4" s="447"/>
      <c r="Q4" s="230" t="s">
        <v>5</v>
      </c>
      <c r="R4" s="174" t="s">
        <v>26</v>
      </c>
    </row>
    <row r="5" spans="1:23" ht="19.8" customHeight="1" x14ac:dyDescent="0.3">
      <c r="A5" s="448" t="s">
        <v>36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82"/>
      <c r="T5" s="83"/>
      <c r="U5" s="83"/>
    </row>
    <row r="6" spans="1:23" s="188" customFormat="1" ht="17.399999999999999" customHeight="1" x14ac:dyDescent="0.3">
      <c r="A6" s="185">
        <v>1</v>
      </c>
      <c r="B6" s="186" t="s">
        <v>10</v>
      </c>
      <c r="C6" s="175">
        <v>103570239</v>
      </c>
      <c r="D6" s="175">
        <v>58771113</v>
      </c>
      <c r="E6" s="176">
        <f t="shared" ref="E6:E21" si="0">D6/C6</f>
        <v>0.56745174644233465</v>
      </c>
      <c r="F6" s="175">
        <v>34632232</v>
      </c>
      <c r="G6" s="175">
        <v>581633</v>
      </c>
      <c r="H6" s="175">
        <v>16287997</v>
      </c>
      <c r="I6" s="175">
        <v>6101772</v>
      </c>
      <c r="J6" s="175">
        <v>1749112</v>
      </c>
      <c r="K6" s="175">
        <v>32118816</v>
      </c>
      <c r="L6" s="176">
        <f>K6/C6</f>
        <v>0.31011626805264009</v>
      </c>
      <c r="M6" s="175">
        <v>20047948</v>
      </c>
      <c r="N6" s="175">
        <v>1992577</v>
      </c>
      <c r="O6" s="175">
        <v>11293756</v>
      </c>
      <c r="P6" s="175">
        <v>777112</v>
      </c>
      <c r="Q6" s="175">
        <v>12680310</v>
      </c>
      <c r="R6" s="176">
        <f>Q6/C6</f>
        <v>0.12243198550502524</v>
      </c>
      <c r="S6" s="162"/>
      <c r="T6" s="163"/>
      <c r="U6" s="164"/>
    </row>
    <row r="7" spans="1:23" s="188" customFormat="1" ht="17.399999999999999" customHeight="1" x14ac:dyDescent="0.3">
      <c r="A7" s="185">
        <v>2</v>
      </c>
      <c r="B7" s="186" t="s">
        <v>11</v>
      </c>
      <c r="C7" s="175">
        <v>85806370</v>
      </c>
      <c r="D7" s="187">
        <v>43692629</v>
      </c>
      <c r="E7" s="176">
        <f t="shared" si="0"/>
        <v>0.50920029596870253</v>
      </c>
      <c r="F7" s="175">
        <v>27285054</v>
      </c>
      <c r="G7" s="175">
        <v>3125614</v>
      </c>
      <c r="H7" s="190">
        <v>11376986</v>
      </c>
      <c r="I7" s="190">
        <v>590632</v>
      </c>
      <c r="J7" s="190">
        <v>4439957</v>
      </c>
      <c r="K7" s="175">
        <v>33186394</v>
      </c>
      <c r="L7" s="176">
        <f t="shared" ref="L7:L21" si="1">K7/C7</f>
        <v>0.38675909492500382</v>
      </c>
      <c r="M7" s="175">
        <v>24885578</v>
      </c>
      <c r="N7" s="175">
        <v>8423404</v>
      </c>
      <c r="O7" s="190">
        <v>5869960</v>
      </c>
      <c r="P7" s="190">
        <v>2430856</v>
      </c>
      <c r="Q7" s="175">
        <v>8927347</v>
      </c>
      <c r="R7" s="176">
        <f t="shared" ref="R7:R16" si="2">Q7/C7</f>
        <v>0.10404060910629362</v>
      </c>
      <c r="S7" s="162"/>
      <c r="T7" s="163"/>
      <c r="U7" s="164"/>
    </row>
    <row r="8" spans="1:23" s="188" customFormat="1" ht="17.399999999999999" customHeight="1" x14ac:dyDescent="0.3">
      <c r="A8" s="185">
        <v>3</v>
      </c>
      <c r="B8" s="186" t="s">
        <v>155</v>
      </c>
      <c r="C8" s="175">
        <v>54719881</v>
      </c>
      <c r="D8" s="187">
        <v>25503971</v>
      </c>
      <c r="E8" s="176">
        <f t="shared" si="0"/>
        <v>0.46608235496710965</v>
      </c>
      <c r="F8" s="175">
        <v>22441486</v>
      </c>
      <c r="G8" s="175">
        <v>286501</v>
      </c>
      <c r="H8" s="175">
        <v>2817824</v>
      </c>
      <c r="I8" s="175">
        <v>151270</v>
      </c>
      <c r="J8" s="175">
        <v>93391</v>
      </c>
      <c r="K8" s="175">
        <v>5721391</v>
      </c>
      <c r="L8" s="176">
        <f t="shared" si="1"/>
        <v>0.10455781144699493</v>
      </c>
      <c r="M8" s="175">
        <v>3414383</v>
      </c>
      <c r="N8" s="175">
        <v>1181659</v>
      </c>
      <c r="O8" s="175">
        <v>787501</v>
      </c>
      <c r="P8" s="190">
        <v>1519507</v>
      </c>
      <c r="Q8" s="175">
        <v>23494519</v>
      </c>
      <c r="R8" s="176">
        <f t="shared" si="2"/>
        <v>0.42935983358589541</v>
      </c>
      <c r="S8" s="162"/>
      <c r="T8" s="163"/>
      <c r="U8" s="164"/>
    </row>
    <row r="9" spans="1:23" s="188" customFormat="1" ht="17.399999999999999" customHeight="1" x14ac:dyDescent="0.3">
      <c r="A9" s="185">
        <v>4</v>
      </c>
      <c r="B9" s="186" t="s">
        <v>12</v>
      </c>
      <c r="C9" s="175">
        <v>12683841</v>
      </c>
      <c r="D9" s="187">
        <v>9521707</v>
      </c>
      <c r="E9" s="176">
        <f t="shared" si="0"/>
        <v>0.75069586570818725</v>
      </c>
      <c r="F9" s="175">
        <v>9006822</v>
      </c>
      <c r="G9" s="175">
        <v>2615733</v>
      </c>
      <c r="H9" s="175">
        <v>369587</v>
      </c>
      <c r="I9" s="175">
        <v>0</v>
      </c>
      <c r="J9" s="175">
        <v>145298</v>
      </c>
      <c r="K9" s="175">
        <v>2497238</v>
      </c>
      <c r="L9" s="176">
        <f t="shared" si="1"/>
        <v>0.19688342040869167</v>
      </c>
      <c r="M9" s="175">
        <v>1905441</v>
      </c>
      <c r="N9" s="175">
        <v>204837</v>
      </c>
      <c r="O9" s="175">
        <v>450568</v>
      </c>
      <c r="P9" s="175">
        <v>141229</v>
      </c>
      <c r="Q9" s="175">
        <v>664896</v>
      </c>
      <c r="R9" s="176">
        <f>Q9/C9</f>
        <v>5.2420713883121049E-2</v>
      </c>
      <c r="S9" s="162"/>
      <c r="T9" s="163"/>
      <c r="U9" s="164"/>
    </row>
    <row r="10" spans="1:23" s="188" customFormat="1" ht="17.399999999999999" customHeight="1" x14ac:dyDescent="0.3">
      <c r="A10" s="185">
        <v>5</v>
      </c>
      <c r="B10" s="186" t="s">
        <v>13</v>
      </c>
      <c r="C10" s="175">
        <v>101323059</v>
      </c>
      <c r="D10" s="187">
        <v>81385307</v>
      </c>
      <c r="E10" s="176">
        <v>0.8</v>
      </c>
      <c r="F10" s="175">
        <v>43733359</v>
      </c>
      <c r="G10" s="175">
        <v>0</v>
      </c>
      <c r="H10" s="175">
        <v>36934949</v>
      </c>
      <c r="I10" s="175">
        <v>716999</v>
      </c>
      <c r="J10" s="175">
        <v>0</v>
      </c>
      <c r="K10" s="175">
        <v>14405983</v>
      </c>
      <c r="L10" s="176">
        <v>0.14000000000000001</v>
      </c>
      <c r="M10" s="175">
        <v>12776993</v>
      </c>
      <c r="N10" s="175">
        <v>7314058</v>
      </c>
      <c r="O10" s="175">
        <v>1186136</v>
      </c>
      <c r="P10" s="175">
        <v>442854</v>
      </c>
      <c r="Q10" s="175">
        <v>5531769</v>
      </c>
      <c r="R10" s="176">
        <v>0.06</v>
      </c>
      <c r="S10" s="162"/>
      <c r="T10" s="163"/>
      <c r="U10" s="164"/>
    </row>
    <row r="11" spans="1:23" s="188" customFormat="1" ht="17.399999999999999" customHeight="1" x14ac:dyDescent="0.3">
      <c r="A11" s="185">
        <v>6</v>
      </c>
      <c r="B11" s="186" t="s">
        <v>14</v>
      </c>
      <c r="C11" s="175">
        <v>7186730</v>
      </c>
      <c r="D11" s="187">
        <v>4657926</v>
      </c>
      <c r="E11" s="176">
        <f t="shared" si="0"/>
        <v>0.64812870387505861</v>
      </c>
      <c r="F11" s="175">
        <v>3732390</v>
      </c>
      <c r="G11" s="175">
        <v>1001509</v>
      </c>
      <c r="H11" s="175">
        <v>643160</v>
      </c>
      <c r="I11" s="175">
        <v>184731</v>
      </c>
      <c r="J11" s="175">
        <v>97645</v>
      </c>
      <c r="K11" s="175">
        <v>2014657</v>
      </c>
      <c r="L11" s="176">
        <f t="shared" si="1"/>
        <v>0.28033013623720382</v>
      </c>
      <c r="M11" s="175">
        <v>1605520</v>
      </c>
      <c r="N11" s="175">
        <v>595424</v>
      </c>
      <c r="O11" s="175">
        <v>367186</v>
      </c>
      <c r="P11" s="175">
        <v>41951</v>
      </c>
      <c r="Q11" s="175">
        <v>514147</v>
      </c>
      <c r="R11" s="176">
        <f t="shared" si="2"/>
        <v>7.1541159887737543E-2</v>
      </c>
      <c r="S11" s="162"/>
      <c r="T11" s="163"/>
      <c r="U11" s="164"/>
      <c r="W11" s="189"/>
    </row>
    <row r="12" spans="1:23" s="188" customFormat="1" ht="17.399999999999999" customHeight="1" x14ac:dyDescent="0.3">
      <c r="A12" s="185">
        <v>7</v>
      </c>
      <c r="B12" s="186" t="s">
        <v>15</v>
      </c>
      <c r="C12" s="175">
        <v>6205678</v>
      </c>
      <c r="D12" s="187">
        <v>2770135</v>
      </c>
      <c r="E12" s="176">
        <f t="shared" si="0"/>
        <v>0.44638716349768714</v>
      </c>
      <c r="F12" s="175">
        <v>2132738</v>
      </c>
      <c r="G12" s="175">
        <v>0</v>
      </c>
      <c r="H12" s="175">
        <v>546609</v>
      </c>
      <c r="I12" s="175">
        <v>0</v>
      </c>
      <c r="J12" s="175">
        <v>90788</v>
      </c>
      <c r="K12" s="175">
        <v>1913703</v>
      </c>
      <c r="L12" s="176">
        <f t="shared" si="1"/>
        <v>0.30837935838759278</v>
      </c>
      <c r="M12" s="175">
        <v>377797</v>
      </c>
      <c r="N12" s="175">
        <v>0</v>
      </c>
      <c r="O12" s="175">
        <v>235524</v>
      </c>
      <c r="P12" s="175">
        <v>1300382</v>
      </c>
      <c r="Q12" s="175">
        <v>1521840</v>
      </c>
      <c r="R12" s="176">
        <v>0.24</v>
      </c>
      <c r="S12" s="162"/>
      <c r="T12" s="163"/>
      <c r="U12" s="164"/>
    </row>
    <row r="13" spans="1:23" s="188" customFormat="1" ht="17.399999999999999" customHeight="1" x14ac:dyDescent="0.3">
      <c r="A13" s="185">
        <v>8</v>
      </c>
      <c r="B13" s="186" t="s">
        <v>16</v>
      </c>
      <c r="C13" s="175">
        <v>9648500</v>
      </c>
      <c r="D13" s="187">
        <v>4877555</v>
      </c>
      <c r="E13" s="176">
        <f t="shared" si="0"/>
        <v>0.5055246929574545</v>
      </c>
      <c r="F13" s="175">
        <v>4698097</v>
      </c>
      <c r="G13" s="175">
        <v>0</v>
      </c>
      <c r="H13" s="175">
        <v>179458</v>
      </c>
      <c r="I13" s="175">
        <v>0</v>
      </c>
      <c r="J13" s="175">
        <v>0</v>
      </c>
      <c r="K13" s="175">
        <v>1745124</v>
      </c>
      <c r="L13" s="176">
        <f t="shared" si="1"/>
        <v>0.18086997978960459</v>
      </c>
      <c r="M13" s="175">
        <v>1745124</v>
      </c>
      <c r="N13" s="175">
        <v>788069</v>
      </c>
      <c r="O13" s="175">
        <v>0</v>
      </c>
      <c r="P13" s="175">
        <v>0</v>
      </c>
      <c r="Q13" s="175">
        <v>3025821</v>
      </c>
      <c r="R13" s="176">
        <f t="shared" si="2"/>
        <v>0.31360532725294088</v>
      </c>
      <c r="S13" s="162"/>
      <c r="T13" s="163"/>
      <c r="U13" s="164"/>
    </row>
    <row r="14" spans="1:23" s="188" customFormat="1" ht="17.399999999999999" customHeight="1" x14ac:dyDescent="0.3">
      <c r="A14" s="185">
        <v>9</v>
      </c>
      <c r="B14" s="186" t="s">
        <v>17</v>
      </c>
      <c r="C14" s="175">
        <v>5919493</v>
      </c>
      <c r="D14" s="187">
        <v>5355313</v>
      </c>
      <c r="E14" s="176">
        <f t="shared" si="0"/>
        <v>0.904691161895115</v>
      </c>
      <c r="F14" s="175">
        <v>4368342</v>
      </c>
      <c r="G14" s="175">
        <v>387692</v>
      </c>
      <c r="H14" s="175">
        <v>131541</v>
      </c>
      <c r="I14" s="175">
        <v>780867</v>
      </c>
      <c r="J14" s="175">
        <v>74563</v>
      </c>
      <c r="K14" s="175">
        <v>466750</v>
      </c>
      <c r="L14" s="176">
        <f t="shared" si="1"/>
        <v>7.8849658239312045E-2</v>
      </c>
      <c r="M14" s="175">
        <v>3722</v>
      </c>
      <c r="N14" s="175">
        <v>3722</v>
      </c>
      <c r="O14" s="175">
        <v>0</v>
      </c>
      <c r="P14" s="175">
        <v>463028</v>
      </c>
      <c r="Q14" s="175">
        <v>97430</v>
      </c>
      <c r="R14" s="176">
        <f t="shared" si="2"/>
        <v>1.6459179865572948E-2</v>
      </c>
      <c r="S14" s="162"/>
      <c r="T14" s="163"/>
      <c r="U14" s="164"/>
    </row>
    <row r="15" spans="1:23" s="188" customFormat="1" ht="17.399999999999999" customHeight="1" x14ac:dyDescent="0.3">
      <c r="A15" s="185">
        <v>10</v>
      </c>
      <c r="B15" s="186" t="s">
        <v>18</v>
      </c>
      <c r="C15" s="175">
        <v>3508986</v>
      </c>
      <c r="D15" s="187">
        <v>2968877</v>
      </c>
      <c r="E15" s="176">
        <f>D15/C15</f>
        <v>0.84607832576134534</v>
      </c>
      <c r="F15" s="175">
        <v>1762209</v>
      </c>
      <c r="G15" s="175">
        <v>0</v>
      </c>
      <c r="H15" s="175">
        <v>1188780</v>
      </c>
      <c r="I15" s="175">
        <v>17888</v>
      </c>
      <c r="J15" s="175">
        <v>0</v>
      </c>
      <c r="K15" s="175">
        <v>133688</v>
      </c>
      <c r="L15" s="176">
        <f t="shared" si="1"/>
        <v>3.8098755594921152E-2</v>
      </c>
      <c r="M15" s="175">
        <v>133688</v>
      </c>
      <c r="N15" s="175">
        <v>0</v>
      </c>
      <c r="O15" s="175">
        <v>0</v>
      </c>
      <c r="P15" s="175">
        <v>0</v>
      </c>
      <c r="Q15" s="175">
        <v>406421</v>
      </c>
      <c r="R15" s="176">
        <v>0.11</v>
      </c>
      <c r="S15" s="162"/>
      <c r="T15" s="163"/>
      <c r="U15" s="164"/>
    </row>
    <row r="16" spans="1:23" s="188" customFormat="1" ht="17.399999999999999" customHeight="1" x14ac:dyDescent="0.3">
      <c r="A16" s="185">
        <v>11</v>
      </c>
      <c r="B16" s="186" t="s">
        <v>20</v>
      </c>
      <c r="C16" s="175">
        <v>5905253</v>
      </c>
      <c r="D16" s="187">
        <v>4302064</v>
      </c>
      <c r="E16" s="176">
        <f t="shared" si="0"/>
        <v>0.72851476473573618</v>
      </c>
      <c r="F16" s="175">
        <v>3822937</v>
      </c>
      <c r="G16" s="175">
        <v>1213122</v>
      </c>
      <c r="H16" s="175">
        <v>307570</v>
      </c>
      <c r="I16" s="175">
        <v>137966</v>
      </c>
      <c r="J16" s="175">
        <v>33591</v>
      </c>
      <c r="K16" s="175">
        <v>1001989</v>
      </c>
      <c r="L16" s="176">
        <f t="shared" si="1"/>
        <v>0.16967757350955159</v>
      </c>
      <c r="M16" s="175">
        <v>993551</v>
      </c>
      <c r="N16" s="175">
        <v>346163</v>
      </c>
      <c r="O16" s="175">
        <v>0</v>
      </c>
      <c r="P16" s="175">
        <v>8438</v>
      </c>
      <c r="Q16" s="175">
        <v>601200</v>
      </c>
      <c r="R16" s="176">
        <f t="shared" si="2"/>
        <v>0.10180766175471229</v>
      </c>
      <c r="S16" s="162"/>
      <c r="T16" s="163"/>
      <c r="U16" s="164"/>
    </row>
    <row r="17" spans="1:23" s="188" customFormat="1" ht="17.399999999999999" customHeight="1" x14ac:dyDescent="0.3">
      <c r="A17" s="185">
        <v>12</v>
      </c>
      <c r="B17" s="186" t="s">
        <v>21</v>
      </c>
      <c r="C17" s="175">
        <v>4785379</v>
      </c>
      <c r="D17" s="187">
        <v>1976486</v>
      </c>
      <c r="E17" s="176">
        <f>D17/C17</f>
        <v>0.41302601110591242</v>
      </c>
      <c r="F17" s="175">
        <v>1814756</v>
      </c>
      <c r="G17" s="175">
        <v>446806</v>
      </c>
      <c r="H17" s="175">
        <v>149627</v>
      </c>
      <c r="I17" s="175">
        <v>0</v>
      </c>
      <c r="J17" s="175">
        <v>12103</v>
      </c>
      <c r="K17" s="175">
        <v>2315409</v>
      </c>
      <c r="L17" s="176">
        <v>0.49</v>
      </c>
      <c r="M17" s="175">
        <v>885488</v>
      </c>
      <c r="N17" s="175">
        <v>885488</v>
      </c>
      <c r="O17" s="175">
        <v>0</v>
      </c>
      <c r="P17" s="175">
        <v>1429921</v>
      </c>
      <c r="Q17" s="175">
        <v>493484</v>
      </c>
      <c r="R17" s="176">
        <f>Q17/C17</f>
        <v>0.1031232844880207</v>
      </c>
      <c r="S17" s="162"/>
      <c r="T17" s="163"/>
      <c r="U17" s="164"/>
    </row>
    <row r="18" spans="1:23" s="188" customFormat="1" ht="17.399999999999999" customHeight="1" x14ac:dyDescent="0.3">
      <c r="A18" s="185">
        <v>13</v>
      </c>
      <c r="B18" s="186" t="s">
        <v>22</v>
      </c>
      <c r="C18" s="175">
        <v>5425934</v>
      </c>
      <c r="D18" s="187">
        <v>2938309</v>
      </c>
      <c r="E18" s="176">
        <f t="shared" si="0"/>
        <v>0.54153054570881254</v>
      </c>
      <c r="F18" s="175">
        <v>2686362</v>
      </c>
      <c r="G18" s="175">
        <v>1197508</v>
      </c>
      <c r="H18" s="175">
        <v>138025</v>
      </c>
      <c r="I18" s="175">
        <v>28800</v>
      </c>
      <c r="J18" s="175">
        <v>85122</v>
      </c>
      <c r="K18" s="175">
        <v>1818287</v>
      </c>
      <c r="L18" s="176">
        <f t="shared" si="1"/>
        <v>0.33511041601316932</v>
      </c>
      <c r="M18" s="175">
        <v>1236915</v>
      </c>
      <c r="N18" s="175">
        <v>229634</v>
      </c>
      <c r="O18" s="175">
        <v>502874</v>
      </c>
      <c r="P18" s="175">
        <v>78498</v>
      </c>
      <c r="Q18" s="175">
        <v>669338</v>
      </c>
      <c r="R18" s="176">
        <f>Q18/C18</f>
        <v>0.12335903827801813</v>
      </c>
      <c r="S18" s="162"/>
      <c r="T18" s="163"/>
      <c r="U18" s="164"/>
    </row>
    <row r="19" spans="1:23" s="188" customFormat="1" ht="17.399999999999999" customHeight="1" x14ac:dyDescent="0.3">
      <c r="A19" s="185">
        <v>14</v>
      </c>
      <c r="B19" s="186" t="s">
        <v>23</v>
      </c>
      <c r="C19" s="175">
        <v>2718224</v>
      </c>
      <c r="D19" s="187">
        <v>2293641</v>
      </c>
      <c r="E19" s="176">
        <f t="shared" si="0"/>
        <v>0.84380132027382582</v>
      </c>
      <c r="F19" s="175">
        <v>772574</v>
      </c>
      <c r="G19" s="175">
        <v>559606</v>
      </c>
      <c r="H19" s="175">
        <v>1500993</v>
      </c>
      <c r="I19" s="175">
        <v>20074</v>
      </c>
      <c r="J19" s="175">
        <v>0</v>
      </c>
      <c r="K19" s="175">
        <v>43535</v>
      </c>
      <c r="L19" s="176">
        <f t="shared" si="1"/>
        <v>1.6015972193608768E-2</v>
      </c>
      <c r="M19" s="175">
        <v>37535</v>
      </c>
      <c r="N19" s="175">
        <v>37535</v>
      </c>
      <c r="O19" s="175">
        <v>0</v>
      </c>
      <c r="P19" s="175">
        <v>6000</v>
      </c>
      <c r="Q19" s="175">
        <v>381048</v>
      </c>
      <c r="R19" s="176">
        <f>Q19/C19</f>
        <v>0.14018270753256537</v>
      </c>
      <c r="S19" s="162"/>
      <c r="T19" s="163"/>
      <c r="U19" s="164"/>
      <c r="W19" s="189"/>
    </row>
    <row r="20" spans="1:23" s="165" customFormat="1" ht="33" customHeight="1" x14ac:dyDescent="0.3">
      <c r="A20" s="442" t="s">
        <v>24</v>
      </c>
      <c r="B20" s="442"/>
      <c r="C20" s="177">
        <f>SUM(C6:C19)</f>
        <v>409407567</v>
      </c>
      <c r="D20" s="177">
        <f>SUM(D6:D19)</f>
        <v>251015033</v>
      </c>
      <c r="E20" s="178">
        <f t="shared" si="0"/>
        <v>0.61311771748468924</v>
      </c>
      <c r="F20" s="177">
        <f t="shared" ref="F20:K20" si="3">SUM(F6:F19)</f>
        <v>162889358</v>
      </c>
      <c r="G20" s="177">
        <f t="shared" si="3"/>
        <v>11415724</v>
      </c>
      <c r="H20" s="177">
        <f t="shared" si="3"/>
        <v>72573106</v>
      </c>
      <c r="I20" s="177">
        <f t="shared" si="3"/>
        <v>8730999</v>
      </c>
      <c r="J20" s="177">
        <f t="shared" si="3"/>
        <v>6821570</v>
      </c>
      <c r="K20" s="177">
        <f t="shared" si="3"/>
        <v>99382964</v>
      </c>
      <c r="L20" s="178">
        <f t="shared" si="1"/>
        <v>0.24274823430413048</v>
      </c>
      <c r="M20" s="177">
        <f>SUM(M6:M19)</f>
        <v>70049683</v>
      </c>
      <c r="N20" s="177">
        <f>SUM(N6:N19)</f>
        <v>22002570</v>
      </c>
      <c r="O20" s="177">
        <f>SUM(O6:O19)</f>
        <v>20693505</v>
      </c>
      <c r="P20" s="177">
        <f>SUM(P6:P19)</f>
        <v>8639776</v>
      </c>
      <c r="Q20" s="177">
        <f>SUM(Q6:Q19)</f>
        <v>59009570</v>
      </c>
      <c r="R20" s="178">
        <v>0.15</v>
      </c>
      <c r="S20" s="166"/>
      <c r="T20" s="167"/>
      <c r="U20" s="168"/>
      <c r="V20" s="169"/>
      <c r="W20" s="170"/>
    </row>
    <row r="21" spans="1:23" s="165" customFormat="1" ht="54" customHeight="1" x14ac:dyDescent="0.3">
      <c r="A21" s="442" t="s">
        <v>239</v>
      </c>
      <c r="B21" s="442"/>
      <c r="C21" s="177">
        <v>27993839</v>
      </c>
      <c r="D21" s="177">
        <v>20253059</v>
      </c>
      <c r="E21" s="178">
        <f t="shared" si="0"/>
        <v>0.72348272775306022</v>
      </c>
      <c r="F21" s="177">
        <v>1618714</v>
      </c>
      <c r="G21" s="177">
        <v>1513716</v>
      </c>
      <c r="H21" s="177">
        <v>17737147</v>
      </c>
      <c r="I21" s="177">
        <v>289752</v>
      </c>
      <c r="J21" s="177">
        <v>607446</v>
      </c>
      <c r="K21" s="177">
        <v>1043608</v>
      </c>
      <c r="L21" s="178">
        <f t="shared" si="1"/>
        <v>3.7279917198923665E-2</v>
      </c>
      <c r="M21" s="177">
        <v>560001</v>
      </c>
      <c r="N21" s="177">
        <v>476873</v>
      </c>
      <c r="O21" s="177">
        <v>159096</v>
      </c>
      <c r="P21" s="177">
        <v>324511</v>
      </c>
      <c r="Q21" s="177">
        <v>6697172</v>
      </c>
      <c r="R21" s="178">
        <f>Q21/C21</f>
        <v>0.2392373550480161</v>
      </c>
      <c r="S21" s="171"/>
      <c r="T21" s="172"/>
      <c r="U21" s="168"/>
      <c r="V21" s="173"/>
    </row>
    <row r="22" spans="1:23" s="7" customFormat="1" ht="12" customHeight="1" x14ac:dyDescent="0.3">
      <c r="A22" s="179"/>
      <c r="B22" s="179"/>
      <c r="C22" s="180"/>
      <c r="D22" s="180"/>
      <c r="E22" s="181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  <c r="S22" s="2"/>
      <c r="T22" s="3"/>
      <c r="U22" s="4"/>
    </row>
    <row r="23" spans="1:23" s="7" customFormat="1" ht="45" customHeight="1" x14ac:dyDescent="0.3">
      <c r="A23" s="444" t="s">
        <v>25</v>
      </c>
      <c r="B23" s="445"/>
      <c r="C23" s="182">
        <f>SUM(C20:C21)</f>
        <v>437401406</v>
      </c>
      <c r="D23" s="182">
        <f>SUM(D20:D21)</f>
        <v>271268092</v>
      </c>
      <c r="E23" s="183">
        <f>D23/C23</f>
        <v>0.62018111574154378</v>
      </c>
      <c r="F23" s="182">
        <f t="shared" ref="F23:J23" si="4">SUM(F20:F21)</f>
        <v>164508072</v>
      </c>
      <c r="G23" s="182">
        <f t="shared" si="4"/>
        <v>12929440</v>
      </c>
      <c r="H23" s="182">
        <f t="shared" si="4"/>
        <v>90310253</v>
      </c>
      <c r="I23" s="182">
        <f t="shared" si="4"/>
        <v>9020751</v>
      </c>
      <c r="J23" s="182">
        <f t="shared" si="4"/>
        <v>7429016</v>
      </c>
      <c r="K23" s="182">
        <f>SUM(K20:K21)</f>
        <v>100426572</v>
      </c>
      <c r="L23" s="183">
        <f>K23/C23</f>
        <v>0.22959819200946968</v>
      </c>
      <c r="M23" s="182">
        <f>SUM(M20:M21)</f>
        <v>70609684</v>
      </c>
      <c r="N23" s="182">
        <f t="shared" ref="N23:O23" si="5">SUM(N20:N21)</f>
        <v>22479443</v>
      </c>
      <c r="O23" s="182">
        <f t="shared" si="5"/>
        <v>20852601</v>
      </c>
      <c r="P23" s="184">
        <f>SUM(P20:P21)</f>
        <v>8964287</v>
      </c>
      <c r="Q23" s="182">
        <f>SUM(Q20:Q21)</f>
        <v>65706742</v>
      </c>
      <c r="R23" s="183">
        <f>Q23/C23</f>
        <v>0.15022069224898651</v>
      </c>
      <c r="T23" s="3"/>
      <c r="U23" s="4"/>
    </row>
    <row r="24" spans="1:23" ht="15" customHeight="1" x14ac:dyDescent="0.3">
      <c r="A24" s="8"/>
      <c r="B24" s="8"/>
      <c r="C24" s="8"/>
      <c r="D24" s="8"/>
      <c r="Q24" s="9"/>
      <c r="V24" s="7"/>
    </row>
    <row r="25" spans="1:23" ht="14.4" customHeight="1" x14ac:dyDescent="0.3">
      <c r="A25" s="443" t="s">
        <v>246</v>
      </c>
      <c r="B25" s="443"/>
      <c r="C25" s="443"/>
      <c r="D25" s="443"/>
      <c r="E25" s="443"/>
      <c r="F25" s="443"/>
      <c r="G25" s="443"/>
      <c r="H25" s="443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5"/>
      <c r="T25" s="85"/>
      <c r="U25" s="85"/>
      <c r="V25" s="84"/>
    </row>
    <row r="26" spans="1:23" ht="14.4" customHeight="1" x14ac:dyDescent="0.3">
      <c r="A26" s="443"/>
      <c r="B26" s="443"/>
      <c r="C26" s="443"/>
      <c r="D26" s="443"/>
      <c r="E26" s="443"/>
      <c r="F26" s="443"/>
      <c r="G26" s="443"/>
      <c r="H26" s="443"/>
      <c r="I26" s="86"/>
      <c r="J26" s="86"/>
      <c r="K26" s="86"/>
      <c r="L26" s="86"/>
      <c r="M26" s="86"/>
      <c r="N26" s="86"/>
      <c r="O26" s="86"/>
      <c r="P26" s="88" t="s">
        <v>154</v>
      </c>
      <c r="Q26" s="88"/>
      <c r="R26" s="88"/>
      <c r="S26" s="89"/>
      <c r="T26" s="88"/>
      <c r="U26" s="88"/>
      <c r="V26" s="84"/>
    </row>
    <row r="27" spans="1:23" ht="13.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86"/>
      <c r="T27" s="86"/>
      <c r="U27" s="86"/>
      <c r="V27" s="84"/>
    </row>
    <row r="28" spans="1:23" ht="14.4" x14ac:dyDescent="0.3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1"/>
      <c r="T28" s="91"/>
      <c r="U28" s="91"/>
      <c r="V28" s="84"/>
    </row>
    <row r="29" spans="1:23" ht="14.4" x14ac:dyDescent="0.3">
      <c r="A29" s="90"/>
      <c r="B29" s="90"/>
      <c r="C29" s="135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1"/>
      <c r="T29" s="91"/>
      <c r="U29" s="91"/>
      <c r="V29" s="84"/>
    </row>
    <row r="30" spans="1:23" ht="14.4" x14ac:dyDescent="0.3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/>
      <c r="T30" s="91"/>
      <c r="U30" s="91"/>
      <c r="V30" s="84"/>
    </row>
    <row r="31" spans="1:23" ht="14.4" x14ac:dyDescent="0.3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1"/>
      <c r="T31" s="91"/>
      <c r="U31" s="91"/>
      <c r="V31" s="84"/>
    </row>
    <row r="32" spans="1:23" ht="14.4" x14ac:dyDescent="0.3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1"/>
      <c r="T32" s="91"/>
      <c r="U32" s="91"/>
      <c r="V32" s="84"/>
    </row>
    <row r="33" spans="1:22" ht="14.4" x14ac:dyDescent="0.3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1"/>
      <c r="T33" s="91"/>
      <c r="U33" s="91"/>
      <c r="V33" s="84"/>
    </row>
    <row r="34" spans="1:22" ht="14.4" x14ac:dyDescent="0.3">
      <c r="A34" s="90"/>
      <c r="B34" s="90"/>
      <c r="C34" s="90"/>
      <c r="D34" s="90"/>
      <c r="E34" s="372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1"/>
      <c r="T34" s="91"/>
      <c r="U34" s="91"/>
      <c r="V34" s="84"/>
    </row>
    <row r="35" spans="1:22" ht="14.4" x14ac:dyDescent="0.3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1"/>
      <c r="T35" s="91"/>
      <c r="U35" s="91"/>
      <c r="V35" s="84"/>
    </row>
    <row r="36" spans="1:22" ht="14.4" x14ac:dyDescent="0.3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1"/>
      <c r="T36" s="91"/>
      <c r="U36" s="91"/>
      <c r="V36" s="84"/>
    </row>
    <row r="37" spans="1:22" ht="14.4" x14ac:dyDescent="0.3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1"/>
      <c r="T37" s="91"/>
      <c r="U37" s="91"/>
      <c r="V37" s="84"/>
    </row>
    <row r="38" spans="1:22" ht="14.4" x14ac:dyDescent="0.3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1"/>
      <c r="T38" s="91"/>
      <c r="U38" s="91"/>
      <c r="V38" s="84"/>
    </row>
    <row r="39" spans="1:22" x14ac:dyDescent="0.3">
      <c r="P39" s="47"/>
    </row>
    <row r="40" spans="1:22" x14ac:dyDescent="0.3">
      <c r="P40" s="47"/>
    </row>
  </sheetData>
  <mergeCells count="20">
    <mergeCell ref="M3:N3"/>
    <mergeCell ref="O3:O4"/>
    <mergeCell ref="P3:P4"/>
    <mergeCell ref="K3:L3"/>
    <mergeCell ref="A20:B20"/>
    <mergeCell ref="A21:B21"/>
    <mergeCell ref="A25:H26"/>
    <mergeCell ref="A23:B23"/>
    <mergeCell ref="J3:J4"/>
    <mergeCell ref="A5:R5"/>
    <mergeCell ref="A2:A4"/>
    <mergeCell ref="B2:B4"/>
    <mergeCell ref="C2:C4"/>
    <mergeCell ref="D2:J2"/>
    <mergeCell ref="K2:P2"/>
    <mergeCell ref="Q2:R3"/>
    <mergeCell ref="D3:E3"/>
    <mergeCell ref="F3:G3"/>
    <mergeCell ref="H3:H4"/>
    <mergeCell ref="I3:I4"/>
  </mergeCells>
  <pageMargins left="0.51181102362204722" right="0.31496062992125984" top="0.74803149606299213" bottom="0.74803149606299213" header="0.31496062992125984" footer="0.31496062992125984"/>
  <pageSetup paperSize="9" scale="73" firstPageNumber="3" orientation="landscape" useFirstPageNumber="1" r:id="rId1"/>
  <headerFooter>
    <oddHeader>&amp;LAugstākās izglītības finansējums</oddHeader>
    <oddFooter>&amp;C&amp;P</oddFooter>
  </headerFooter>
  <ignoredErrors>
    <ignoredError sqref="E20 L20 E23 L2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53066"/>
  </sheetPr>
  <dimension ref="A1:V45"/>
  <sheetViews>
    <sheetView zoomScale="80" zoomScaleNormal="80" workbookViewId="0"/>
  </sheetViews>
  <sheetFormatPr defaultColWidth="9.109375" defaultRowHeight="13.8" x14ac:dyDescent="0.3"/>
  <cols>
    <col min="1" max="1" width="5" style="1" customWidth="1"/>
    <col min="2" max="2" width="13.44140625" style="1" customWidth="1"/>
    <col min="3" max="14" width="13.88671875" style="1" customWidth="1"/>
    <col min="15" max="16" width="11.44140625" style="1" bestFit="1" customWidth="1"/>
    <col min="17" max="17" width="10.44140625" style="1" bestFit="1" customWidth="1"/>
    <col min="18" max="18" width="11.44140625" style="1" bestFit="1" customWidth="1"/>
    <col min="19" max="16384" width="9.109375" style="1"/>
  </cols>
  <sheetData>
    <row r="1" spans="1:19" s="165" customFormat="1" ht="20.25" customHeight="1" x14ac:dyDescent="0.3">
      <c r="A1" s="258" t="s">
        <v>232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/>
    </row>
    <row r="2" spans="1:19" ht="19.5" customHeight="1" x14ac:dyDescent="0.3">
      <c r="A2" s="446" t="s">
        <v>0</v>
      </c>
      <c r="B2" s="446" t="s">
        <v>38</v>
      </c>
      <c r="C2" s="450" t="s">
        <v>224</v>
      </c>
      <c r="D2" s="452" t="s">
        <v>225</v>
      </c>
      <c r="E2" s="452"/>
      <c r="F2" s="452"/>
      <c r="G2" s="452"/>
      <c r="H2" s="452"/>
      <c r="I2" s="452"/>
      <c r="J2" s="452"/>
      <c r="K2" s="450" t="s">
        <v>226</v>
      </c>
      <c r="L2" s="446"/>
      <c r="M2" s="453" t="s">
        <v>2</v>
      </c>
      <c r="N2" s="446"/>
    </row>
    <row r="3" spans="1:19" ht="25.5" customHeight="1" x14ac:dyDescent="0.3">
      <c r="A3" s="446"/>
      <c r="B3" s="446"/>
      <c r="C3" s="450"/>
      <c r="D3" s="453" t="s">
        <v>228</v>
      </c>
      <c r="E3" s="450"/>
      <c r="F3" s="449" t="s">
        <v>227</v>
      </c>
      <c r="G3" s="446"/>
      <c r="H3" s="449" t="s">
        <v>3</v>
      </c>
      <c r="I3" s="449" t="s">
        <v>4</v>
      </c>
      <c r="J3" s="446" t="s">
        <v>37</v>
      </c>
      <c r="K3" s="446"/>
      <c r="L3" s="446"/>
      <c r="M3" s="446"/>
      <c r="N3" s="446"/>
    </row>
    <row r="4" spans="1:19" ht="41.4" x14ac:dyDescent="0.3">
      <c r="A4" s="447"/>
      <c r="B4" s="447"/>
      <c r="C4" s="451"/>
      <c r="D4" s="379" t="s">
        <v>5</v>
      </c>
      <c r="E4" s="378" t="s">
        <v>26</v>
      </c>
      <c r="F4" s="378" t="s">
        <v>7</v>
      </c>
      <c r="G4" s="376" t="s">
        <v>8</v>
      </c>
      <c r="H4" s="446"/>
      <c r="I4" s="446"/>
      <c r="J4" s="446"/>
      <c r="K4" s="379" t="s">
        <v>5</v>
      </c>
      <c r="L4" s="378" t="s">
        <v>26</v>
      </c>
      <c r="M4" s="379" t="s">
        <v>5</v>
      </c>
      <c r="N4" s="378" t="s">
        <v>26</v>
      </c>
    </row>
    <row r="5" spans="1:19" s="261" customFormat="1" ht="22.2" customHeight="1" x14ac:dyDescent="0.3">
      <c r="A5" s="455" t="s">
        <v>195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260"/>
      <c r="P5" s="260"/>
    </row>
    <row r="6" spans="1:19" s="199" customFormat="1" ht="15.6" customHeight="1" x14ac:dyDescent="0.3">
      <c r="A6" s="196">
        <v>1</v>
      </c>
      <c r="B6" s="191" t="s">
        <v>138</v>
      </c>
      <c r="C6" s="175">
        <v>3797946</v>
      </c>
      <c r="D6" s="175">
        <v>3146040</v>
      </c>
      <c r="E6" s="193">
        <f t="shared" ref="E6:E15" si="0">D6/C6</f>
        <v>0.82835300975843262</v>
      </c>
      <c r="F6" s="175">
        <v>2485093</v>
      </c>
      <c r="G6" s="175">
        <v>161202</v>
      </c>
      <c r="H6" s="175">
        <v>639224</v>
      </c>
      <c r="I6" s="175">
        <v>21723</v>
      </c>
      <c r="J6" s="175">
        <v>0</v>
      </c>
      <c r="K6" s="175">
        <v>0</v>
      </c>
      <c r="L6" s="193">
        <f t="shared" ref="L6:L15" si="1">K6/C6</f>
        <v>0</v>
      </c>
      <c r="M6" s="175">
        <v>651906</v>
      </c>
      <c r="N6" s="176">
        <f t="shared" ref="N6:N15" si="2">M6/C6</f>
        <v>0.1716469902415674</v>
      </c>
      <c r="O6" s="87"/>
      <c r="P6" s="87"/>
      <c r="Q6" s="197"/>
      <c r="R6" s="198"/>
    </row>
    <row r="7" spans="1:19" s="199" customFormat="1" ht="15.6" customHeight="1" x14ac:dyDescent="0.3">
      <c r="A7" s="196">
        <v>2</v>
      </c>
      <c r="B7" s="191" t="s">
        <v>39</v>
      </c>
      <c r="C7" s="175">
        <v>1501618</v>
      </c>
      <c r="D7" s="259">
        <v>1339847</v>
      </c>
      <c r="E7" s="193">
        <f t="shared" si="0"/>
        <v>0.89226887264270938</v>
      </c>
      <c r="F7" s="175">
        <v>965906</v>
      </c>
      <c r="G7" s="175">
        <v>0</v>
      </c>
      <c r="H7" s="175">
        <v>84384</v>
      </c>
      <c r="I7" s="175">
        <v>102958</v>
      </c>
      <c r="J7" s="175">
        <v>186599</v>
      </c>
      <c r="K7" s="175">
        <v>0</v>
      </c>
      <c r="L7" s="193">
        <f t="shared" si="1"/>
        <v>0</v>
      </c>
      <c r="M7" s="175">
        <v>161771</v>
      </c>
      <c r="N7" s="176">
        <f t="shared" si="2"/>
        <v>0.1077311273572906</v>
      </c>
      <c r="O7" s="87"/>
      <c r="P7" s="87"/>
      <c r="R7" s="198"/>
    </row>
    <row r="8" spans="1:19" s="199" customFormat="1" ht="15.6" customHeight="1" x14ac:dyDescent="0.3">
      <c r="A8" s="196">
        <v>3</v>
      </c>
      <c r="B8" s="191" t="s">
        <v>40</v>
      </c>
      <c r="C8" s="175">
        <v>1810665</v>
      </c>
      <c r="D8" s="175">
        <v>1692344</v>
      </c>
      <c r="E8" s="193">
        <f t="shared" si="0"/>
        <v>0.93465329036569433</v>
      </c>
      <c r="F8" s="175">
        <v>1497399</v>
      </c>
      <c r="G8" s="175">
        <v>58866</v>
      </c>
      <c r="H8" s="175">
        <v>144414</v>
      </c>
      <c r="I8" s="175">
        <v>2384</v>
      </c>
      <c r="J8" s="175">
        <v>48147</v>
      </c>
      <c r="K8" s="175">
        <v>0</v>
      </c>
      <c r="L8" s="193">
        <f t="shared" si="1"/>
        <v>0</v>
      </c>
      <c r="M8" s="175">
        <v>118321</v>
      </c>
      <c r="N8" s="176">
        <f t="shared" si="2"/>
        <v>6.5346709634305625E-2</v>
      </c>
      <c r="O8" s="87"/>
      <c r="P8" s="87"/>
      <c r="R8" s="198"/>
    </row>
    <row r="9" spans="1:19" s="199" customFormat="1" ht="15.6" customHeight="1" x14ac:dyDescent="0.3">
      <c r="A9" s="196">
        <v>4</v>
      </c>
      <c r="B9" s="191" t="s">
        <v>41</v>
      </c>
      <c r="C9" s="175">
        <v>442175</v>
      </c>
      <c r="D9" s="175">
        <v>390107</v>
      </c>
      <c r="E9" s="193">
        <f t="shared" si="0"/>
        <v>0.88224571719341893</v>
      </c>
      <c r="F9" s="175">
        <v>389755</v>
      </c>
      <c r="G9" s="175">
        <v>0</v>
      </c>
      <c r="H9" s="175">
        <v>352</v>
      </c>
      <c r="I9" s="175">
        <v>0</v>
      </c>
      <c r="J9" s="175">
        <v>0</v>
      </c>
      <c r="K9" s="175">
        <v>0</v>
      </c>
      <c r="L9" s="193">
        <f t="shared" si="1"/>
        <v>0</v>
      </c>
      <c r="M9" s="175">
        <v>52068</v>
      </c>
      <c r="N9" s="176">
        <f t="shared" si="2"/>
        <v>0.11775428280658111</v>
      </c>
      <c r="O9" s="87"/>
      <c r="P9" s="87"/>
      <c r="R9" s="198"/>
    </row>
    <row r="10" spans="1:19" s="199" customFormat="1" ht="15.6" customHeight="1" x14ac:dyDescent="0.3">
      <c r="A10" s="196">
        <v>5</v>
      </c>
      <c r="B10" s="191" t="s">
        <v>157</v>
      </c>
      <c r="C10" s="175">
        <v>1676532</v>
      </c>
      <c r="D10" s="175">
        <v>1640801</v>
      </c>
      <c r="E10" s="193">
        <f>D10/C10</f>
        <v>0.97868755263842266</v>
      </c>
      <c r="F10" s="175">
        <v>1201803</v>
      </c>
      <c r="G10" s="175">
        <v>667193</v>
      </c>
      <c r="H10" s="175">
        <v>438998</v>
      </c>
      <c r="I10" s="175">
        <v>0</v>
      </c>
      <c r="J10" s="175">
        <v>0</v>
      </c>
      <c r="K10" s="175">
        <v>0</v>
      </c>
      <c r="L10" s="193">
        <f>K10/C10</f>
        <v>0</v>
      </c>
      <c r="M10" s="259">
        <v>35731</v>
      </c>
      <c r="N10" s="193">
        <f>M10/C10</f>
        <v>2.131244736157735E-2</v>
      </c>
      <c r="O10" s="87"/>
      <c r="P10" s="87"/>
      <c r="R10" s="198"/>
    </row>
    <row r="11" spans="1:19" s="199" customFormat="1" ht="15.6" customHeight="1" x14ac:dyDescent="0.3">
      <c r="A11" s="196">
        <v>6</v>
      </c>
      <c r="B11" s="191" t="s">
        <v>42</v>
      </c>
      <c r="C11" s="175">
        <v>1750550</v>
      </c>
      <c r="D11" s="175">
        <v>1743115</v>
      </c>
      <c r="E11" s="193">
        <f t="shared" si="0"/>
        <v>0.99575276341721175</v>
      </c>
      <c r="F11" s="175">
        <v>1446451</v>
      </c>
      <c r="G11" s="175">
        <v>97717</v>
      </c>
      <c r="H11" s="175">
        <v>296664</v>
      </c>
      <c r="I11" s="175">
        <v>0</v>
      </c>
      <c r="J11" s="175">
        <v>0</v>
      </c>
      <c r="K11" s="175">
        <v>0</v>
      </c>
      <c r="L11" s="193">
        <f t="shared" si="1"/>
        <v>0</v>
      </c>
      <c r="M11" s="175">
        <v>7435</v>
      </c>
      <c r="N11" s="176">
        <f t="shared" si="2"/>
        <v>4.2472365827882662E-3</v>
      </c>
      <c r="O11" s="87"/>
      <c r="P11" s="87"/>
      <c r="R11" s="198"/>
    </row>
    <row r="12" spans="1:19" s="199" customFormat="1" ht="15.6" customHeight="1" x14ac:dyDescent="0.3">
      <c r="A12" s="196">
        <v>7</v>
      </c>
      <c r="B12" s="191" t="s">
        <v>156</v>
      </c>
      <c r="C12" s="175">
        <v>467240</v>
      </c>
      <c r="D12" s="175">
        <v>467240</v>
      </c>
      <c r="E12" s="193">
        <f t="shared" si="0"/>
        <v>1</v>
      </c>
      <c r="F12" s="175">
        <v>432563</v>
      </c>
      <c r="G12" s="175">
        <v>52957</v>
      </c>
      <c r="H12" s="175">
        <v>33555</v>
      </c>
      <c r="I12" s="175">
        <v>0</v>
      </c>
      <c r="J12" s="175">
        <v>1122</v>
      </c>
      <c r="K12" s="175">
        <v>0</v>
      </c>
      <c r="L12" s="193">
        <f t="shared" si="1"/>
        <v>0</v>
      </c>
      <c r="M12" s="175">
        <v>0</v>
      </c>
      <c r="N12" s="176">
        <f t="shared" si="2"/>
        <v>0</v>
      </c>
      <c r="O12" s="87"/>
      <c r="P12" s="87"/>
      <c r="R12" s="198"/>
    </row>
    <row r="13" spans="1:19" s="199" customFormat="1" ht="15.6" customHeight="1" x14ac:dyDescent="0.3">
      <c r="A13" s="196">
        <v>8</v>
      </c>
      <c r="B13" s="191" t="s">
        <v>43</v>
      </c>
      <c r="C13" s="175">
        <v>699478</v>
      </c>
      <c r="D13" s="175">
        <v>682937</v>
      </c>
      <c r="E13" s="193">
        <f t="shared" si="0"/>
        <v>0.97635236562122041</v>
      </c>
      <c r="F13" s="175">
        <v>590117</v>
      </c>
      <c r="G13" s="175">
        <v>0</v>
      </c>
      <c r="H13" s="175">
        <v>0</v>
      </c>
      <c r="I13" s="175">
        <v>0</v>
      </c>
      <c r="J13" s="175">
        <v>92820</v>
      </c>
      <c r="K13" s="175">
        <v>5751</v>
      </c>
      <c r="L13" s="193">
        <f t="shared" si="1"/>
        <v>8.2218454333088387E-3</v>
      </c>
      <c r="M13" s="175">
        <v>10790</v>
      </c>
      <c r="N13" s="176">
        <f t="shared" si="2"/>
        <v>1.5425788945470765E-2</v>
      </c>
      <c r="O13" s="87"/>
      <c r="P13" s="87"/>
      <c r="R13" s="198"/>
    </row>
    <row r="14" spans="1:19" s="199" customFormat="1" ht="15.6" customHeight="1" x14ac:dyDescent="0.3">
      <c r="A14" s="196">
        <v>9</v>
      </c>
      <c r="B14" s="191" t="s">
        <v>44</v>
      </c>
      <c r="C14" s="175">
        <v>1404826</v>
      </c>
      <c r="D14" s="175">
        <v>1404826</v>
      </c>
      <c r="E14" s="193">
        <f t="shared" si="0"/>
        <v>1</v>
      </c>
      <c r="F14" s="175">
        <v>457529</v>
      </c>
      <c r="G14" s="175">
        <v>6580</v>
      </c>
      <c r="H14" s="175">
        <v>146684</v>
      </c>
      <c r="I14" s="175">
        <v>203427</v>
      </c>
      <c r="J14" s="175">
        <v>597186</v>
      </c>
      <c r="K14" s="175">
        <v>0</v>
      </c>
      <c r="L14" s="193">
        <f t="shared" si="1"/>
        <v>0</v>
      </c>
      <c r="M14" s="175">
        <v>0</v>
      </c>
      <c r="N14" s="176">
        <f t="shared" si="2"/>
        <v>0</v>
      </c>
      <c r="O14" s="87"/>
      <c r="P14" s="87"/>
      <c r="R14" s="198"/>
    </row>
    <row r="15" spans="1:19" ht="27.75" customHeight="1" x14ac:dyDescent="0.3">
      <c r="A15" s="454" t="s">
        <v>233</v>
      </c>
      <c r="B15" s="454"/>
      <c r="C15" s="412">
        <f>SUM(C6:C14)</f>
        <v>13551030</v>
      </c>
      <c r="D15" s="412">
        <f>SUM(D6:D14)</f>
        <v>12507257</v>
      </c>
      <c r="E15" s="192">
        <f t="shared" si="0"/>
        <v>0.9229746373522898</v>
      </c>
      <c r="F15" s="412">
        <f t="shared" ref="F15:K15" si="3">SUM(F6:F14)</f>
        <v>9466616</v>
      </c>
      <c r="G15" s="412">
        <f t="shared" si="3"/>
        <v>1044515</v>
      </c>
      <c r="H15" s="412">
        <f t="shared" si="3"/>
        <v>1784275</v>
      </c>
      <c r="I15" s="412">
        <f t="shared" si="3"/>
        <v>330492</v>
      </c>
      <c r="J15" s="412">
        <f t="shared" si="3"/>
        <v>925874</v>
      </c>
      <c r="K15" s="412">
        <f t="shared" si="3"/>
        <v>5751</v>
      </c>
      <c r="L15" s="192">
        <f t="shared" si="1"/>
        <v>4.2439578393671919E-4</v>
      </c>
      <c r="M15" s="412">
        <f>SUM(M6:M14)</f>
        <v>1038022</v>
      </c>
      <c r="N15" s="192">
        <f t="shared" si="2"/>
        <v>7.6600966863773448E-2</v>
      </c>
      <c r="O15" s="86"/>
      <c r="P15" s="87"/>
      <c r="R15" s="33"/>
      <c r="S15" s="9"/>
    </row>
    <row r="16" spans="1:19" s="261" customFormat="1" ht="22.2" customHeight="1" x14ac:dyDescent="0.3">
      <c r="A16" s="455" t="s">
        <v>46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260"/>
      <c r="P16" s="260"/>
      <c r="R16" s="262"/>
    </row>
    <row r="17" spans="1:22" s="199" customFormat="1" ht="15.6" customHeight="1" x14ac:dyDescent="0.3">
      <c r="A17" s="196">
        <v>1</v>
      </c>
      <c r="B17" s="191" t="s">
        <v>47</v>
      </c>
      <c r="C17" s="175">
        <v>1337732</v>
      </c>
      <c r="D17" s="175">
        <v>1263167</v>
      </c>
      <c r="E17" s="193">
        <f>D17/C17</f>
        <v>0.94426013581195634</v>
      </c>
      <c r="F17" s="175">
        <v>1218550</v>
      </c>
      <c r="G17" s="175">
        <v>85739</v>
      </c>
      <c r="H17" s="175">
        <v>41860</v>
      </c>
      <c r="I17" s="175">
        <v>0</v>
      </c>
      <c r="J17" s="175">
        <v>2757</v>
      </c>
      <c r="K17" s="175">
        <v>0</v>
      </c>
      <c r="L17" s="193">
        <f t="shared" ref="L17:L25" si="4">K17/C17</f>
        <v>0</v>
      </c>
      <c r="M17" s="175">
        <v>74565</v>
      </c>
      <c r="N17" s="193">
        <f t="shared" ref="N17:N25" si="5">M17/C17</f>
        <v>5.5739864188043643E-2</v>
      </c>
      <c r="O17" s="87"/>
      <c r="P17" s="87"/>
      <c r="R17" s="198"/>
    </row>
    <row r="18" spans="1:22" s="199" customFormat="1" ht="15.6" customHeight="1" x14ac:dyDescent="0.3">
      <c r="A18" s="196">
        <v>2</v>
      </c>
      <c r="B18" s="191" t="s">
        <v>48</v>
      </c>
      <c r="C18" s="175">
        <v>2306343</v>
      </c>
      <c r="D18" s="175">
        <v>2306343</v>
      </c>
      <c r="E18" s="193">
        <f>D18/C18</f>
        <v>1</v>
      </c>
      <c r="F18" s="175">
        <v>2212561</v>
      </c>
      <c r="G18" s="175">
        <v>0</v>
      </c>
      <c r="H18" s="175">
        <v>15550</v>
      </c>
      <c r="I18" s="175">
        <v>11022</v>
      </c>
      <c r="J18" s="175">
        <v>67210</v>
      </c>
      <c r="K18" s="175">
        <v>0</v>
      </c>
      <c r="L18" s="193">
        <f t="shared" si="4"/>
        <v>0</v>
      </c>
      <c r="M18" s="175">
        <v>0</v>
      </c>
      <c r="N18" s="193">
        <f t="shared" si="5"/>
        <v>0</v>
      </c>
      <c r="O18" s="87"/>
      <c r="P18" s="87"/>
      <c r="R18" s="198"/>
    </row>
    <row r="19" spans="1:22" s="199" customFormat="1" ht="15.6" customHeight="1" x14ac:dyDescent="0.3">
      <c r="A19" s="196">
        <v>3</v>
      </c>
      <c r="B19" s="191" t="s">
        <v>49</v>
      </c>
      <c r="C19" s="175">
        <v>1592372</v>
      </c>
      <c r="D19" s="175">
        <v>1592372</v>
      </c>
      <c r="E19" s="193">
        <f>D19/C19</f>
        <v>1</v>
      </c>
      <c r="F19" s="175">
        <v>1586927</v>
      </c>
      <c r="G19" s="175">
        <v>0</v>
      </c>
      <c r="H19" s="175">
        <v>2894</v>
      </c>
      <c r="I19" s="175">
        <v>0</v>
      </c>
      <c r="J19" s="175">
        <v>2551</v>
      </c>
      <c r="K19" s="175">
        <v>0</v>
      </c>
      <c r="L19" s="193">
        <f t="shared" si="4"/>
        <v>0</v>
      </c>
      <c r="M19" s="175">
        <v>0</v>
      </c>
      <c r="N19" s="193">
        <f t="shared" si="5"/>
        <v>0</v>
      </c>
      <c r="O19" s="87"/>
      <c r="P19" s="87"/>
      <c r="R19" s="198"/>
    </row>
    <row r="20" spans="1:22" s="199" customFormat="1" ht="15.6" customHeight="1" x14ac:dyDescent="0.3">
      <c r="A20" s="196">
        <v>4</v>
      </c>
      <c r="B20" s="191" t="s">
        <v>50</v>
      </c>
      <c r="C20" s="175">
        <v>323845</v>
      </c>
      <c r="D20" s="175">
        <v>259203</v>
      </c>
      <c r="E20" s="193">
        <f t="shared" ref="E20:E25" si="6">D20/C20</f>
        <v>0.80039216291744508</v>
      </c>
      <c r="F20" s="175">
        <v>235716</v>
      </c>
      <c r="G20" s="175">
        <v>0</v>
      </c>
      <c r="H20" s="175">
        <v>23487</v>
      </c>
      <c r="I20" s="175">
        <v>0</v>
      </c>
      <c r="J20" s="175">
        <v>0</v>
      </c>
      <c r="K20" s="175">
        <v>0</v>
      </c>
      <c r="L20" s="193">
        <f t="shared" si="4"/>
        <v>0</v>
      </c>
      <c r="M20" s="175">
        <v>64642</v>
      </c>
      <c r="N20" s="193">
        <f t="shared" si="5"/>
        <v>0.19960783708255492</v>
      </c>
      <c r="O20" s="87"/>
      <c r="P20" s="87"/>
      <c r="R20" s="198"/>
    </row>
    <row r="21" spans="1:22" s="199" customFormat="1" ht="15.6" customHeight="1" x14ac:dyDescent="0.3">
      <c r="A21" s="196">
        <v>5</v>
      </c>
      <c r="B21" s="191" t="s">
        <v>51</v>
      </c>
      <c r="C21" s="175">
        <v>909090</v>
      </c>
      <c r="D21" s="175">
        <v>909090</v>
      </c>
      <c r="E21" s="193">
        <f t="shared" si="6"/>
        <v>1</v>
      </c>
      <c r="F21" s="175">
        <v>904259</v>
      </c>
      <c r="G21" s="175">
        <v>0</v>
      </c>
      <c r="H21" s="175">
        <v>4831</v>
      </c>
      <c r="I21" s="175">
        <v>0</v>
      </c>
      <c r="J21" s="175">
        <v>0</v>
      </c>
      <c r="K21" s="175">
        <v>0</v>
      </c>
      <c r="L21" s="193">
        <f t="shared" si="4"/>
        <v>0</v>
      </c>
      <c r="M21" s="175">
        <v>0</v>
      </c>
      <c r="N21" s="193">
        <f t="shared" si="5"/>
        <v>0</v>
      </c>
      <c r="O21" s="87"/>
      <c r="P21" s="87"/>
      <c r="R21" s="198"/>
    </row>
    <row r="22" spans="1:22" s="199" customFormat="1" ht="15.6" customHeight="1" x14ac:dyDescent="0.3">
      <c r="A22" s="196">
        <v>6</v>
      </c>
      <c r="B22" s="191" t="s">
        <v>52</v>
      </c>
      <c r="C22" s="175">
        <v>5032839</v>
      </c>
      <c r="D22" s="175">
        <v>4912684</v>
      </c>
      <c r="E22" s="193">
        <f t="shared" si="6"/>
        <v>0.9761258009644258</v>
      </c>
      <c r="F22" s="175">
        <v>4695157</v>
      </c>
      <c r="G22" s="175">
        <v>0</v>
      </c>
      <c r="H22" s="175">
        <v>0</v>
      </c>
      <c r="I22" s="175">
        <v>214756</v>
      </c>
      <c r="J22" s="175">
        <v>2771</v>
      </c>
      <c r="K22" s="175">
        <v>0</v>
      </c>
      <c r="L22" s="193">
        <f t="shared" si="4"/>
        <v>0</v>
      </c>
      <c r="M22" s="175">
        <v>120155</v>
      </c>
      <c r="N22" s="193">
        <f t="shared" si="5"/>
        <v>2.3874199035574157E-2</v>
      </c>
      <c r="O22" s="87"/>
      <c r="P22" s="87"/>
      <c r="R22" s="198"/>
    </row>
    <row r="23" spans="1:22" s="199" customFormat="1" ht="15.6" customHeight="1" x14ac:dyDescent="0.3">
      <c r="A23" s="196">
        <v>7</v>
      </c>
      <c r="B23" s="191" t="s">
        <v>53</v>
      </c>
      <c r="C23" s="175">
        <v>6049635</v>
      </c>
      <c r="D23" s="175">
        <v>5607819</v>
      </c>
      <c r="E23" s="193">
        <f t="shared" si="6"/>
        <v>0.92696815593006854</v>
      </c>
      <c r="F23" s="175">
        <v>5607819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93">
        <f t="shared" si="4"/>
        <v>0</v>
      </c>
      <c r="M23" s="175">
        <v>441816</v>
      </c>
      <c r="N23" s="193">
        <f t="shared" si="5"/>
        <v>7.303184406993149E-2</v>
      </c>
      <c r="O23" s="87"/>
      <c r="P23" s="87"/>
      <c r="R23" s="198"/>
    </row>
    <row r="24" spans="1:22" ht="23.25" customHeight="1" x14ac:dyDescent="0.3">
      <c r="A24" s="454" t="s">
        <v>54</v>
      </c>
      <c r="B24" s="454"/>
      <c r="C24" s="194">
        <f>SUM(C17:C23)</f>
        <v>17551856</v>
      </c>
      <c r="D24" s="194">
        <f>SUM(D17:D23)</f>
        <v>16850678</v>
      </c>
      <c r="E24" s="192">
        <f t="shared" si="6"/>
        <v>0.96005106240616378</v>
      </c>
      <c r="F24" s="194">
        <f t="shared" ref="F24:K24" si="7">SUM(F17:F23)</f>
        <v>16460989</v>
      </c>
      <c r="G24" s="194">
        <f t="shared" si="7"/>
        <v>85739</v>
      </c>
      <c r="H24" s="194">
        <f t="shared" si="7"/>
        <v>88622</v>
      </c>
      <c r="I24" s="194">
        <f t="shared" si="7"/>
        <v>225778</v>
      </c>
      <c r="J24" s="194">
        <f t="shared" si="7"/>
        <v>75289</v>
      </c>
      <c r="K24" s="194">
        <f t="shared" si="7"/>
        <v>0</v>
      </c>
      <c r="L24" s="195">
        <f t="shared" si="4"/>
        <v>0</v>
      </c>
      <c r="M24" s="194">
        <f>SUM(M17:M23)</f>
        <v>701178</v>
      </c>
      <c r="N24" s="192">
        <f t="shared" si="5"/>
        <v>3.9948937593836227E-2</v>
      </c>
      <c r="O24" s="9"/>
      <c r="P24" s="9"/>
      <c r="R24" s="33"/>
    </row>
    <row r="25" spans="1:22" ht="43.65" customHeight="1" x14ac:dyDescent="0.3">
      <c r="A25" s="454" t="s">
        <v>234</v>
      </c>
      <c r="B25" s="454"/>
      <c r="C25" s="194">
        <f>SUM(C15,C24)</f>
        <v>31102886</v>
      </c>
      <c r="D25" s="194">
        <f>SUM(D15,D24)</f>
        <v>29357935</v>
      </c>
      <c r="E25" s="192">
        <f t="shared" si="6"/>
        <v>0.94389745697553595</v>
      </c>
      <c r="F25" s="194">
        <f t="shared" ref="F25:K25" si="8">SUM(F15,F24)</f>
        <v>25927605</v>
      </c>
      <c r="G25" s="194">
        <f t="shared" si="8"/>
        <v>1130254</v>
      </c>
      <c r="H25" s="194">
        <f t="shared" si="8"/>
        <v>1872897</v>
      </c>
      <c r="I25" s="194">
        <f t="shared" si="8"/>
        <v>556270</v>
      </c>
      <c r="J25" s="194">
        <f t="shared" si="8"/>
        <v>1001163</v>
      </c>
      <c r="K25" s="194">
        <f t="shared" si="8"/>
        <v>5751</v>
      </c>
      <c r="L25" s="195">
        <f t="shared" si="4"/>
        <v>1.849024556756566E-4</v>
      </c>
      <c r="M25" s="194">
        <f>SUM(M15,M24)</f>
        <v>1739200</v>
      </c>
      <c r="N25" s="192">
        <f t="shared" si="5"/>
        <v>5.5917640568788375E-2</v>
      </c>
      <c r="O25" s="13"/>
      <c r="P25" s="9"/>
      <c r="R25" s="33"/>
      <c r="S25" s="9"/>
      <c r="T25" s="9"/>
    </row>
    <row r="26" spans="1:22" ht="40.35" customHeight="1" x14ac:dyDescent="0.3">
      <c r="A26" s="442" t="s">
        <v>241</v>
      </c>
      <c r="B26" s="442"/>
      <c r="C26" s="194">
        <v>9055459</v>
      </c>
      <c r="D26" s="194">
        <v>8114686</v>
      </c>
      <c r="E26" s="195">
        <f>D26/C26</f>
        <v>0.89610984931851601</v>
      </c>
      <c r="F26" s="194">
        <v>69576</v>
      </c>
      <c r="G26" s="194">
        <v>65326</v>
      </c>
      <c r="H26" s="194">
        <v>7264633</v>
      </c>
      <c r="I26" s="194">
        <v>0</v>
      </c>
      <c r="J26" s="194">
        <v>780477</v>
      </c>
      <c r="K26" s="194">
        <v>14091</v>
      </c>
      <c r="L26" s="195">
        <f>K26/C26</f>
        <v>1.5560779414936338E-3</v>
      </c>
      <c r="M26" s="194">
        <v>926682</v>
      </c>
      <c r="N26" s="195">
        <f>M26/C26</f>
        <v>0.10233407273999032</v>
      </c>
      <c r="O26" s="13"/>
      <c r="P26" s="9"/>
      <c r="R26" s="33"/>
    </row>
    <row r="27" spans="1:22" s="7" customFormat="1" ht="1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2" s="264" customFormat="1" ht="34.5" customHeight="1" x14ac:dyDescent="0.3">
      <c r="A28" s="444" t="s">
        <v>55</v>
      </c>
      <c r="B28" s="445"/>
      <c r="C28" s="182">
        <f>SUM(C25:C26)</f>
        <v>40158345</v>
      </c>
      <c r="D28" s="182">
        <f>SUM(D25:D26)</f>
        <v>37472621</v>
      </c>
      <c r="E28" s="374">
        <f>D28/C28</f>
        <v>0.93312164632282535</v>
      </c>
      <c r="F28" s="182">
        <f>SUM(F25:F26)</f>
        <v>25997181</v>
      </c>
      <c r="G28" s="182">
        <f t="shared" ref="G28:K28" si="9">SUM(G25:G26)</f>
        <v>1195580</v>
      </c>
      <c r="H28" s="182">
        <f t="shared" si="9"/>
        <v>9137530</v>
      </c>
      <c r="I28" s="182">
        <f t="shared" si="9"/>
        <v>556270</v>
      </c>
      <c r="J28" s="182">
        <f t="shared" si="9"/>
        <v>1781640</v>
      </c>
      <c r="K28" s="182">
        <f t="shared" si="9"/>
        <v>19842</v>
      </c>
      <c r="L28" s="374">
        <f>K28/C28</f>
        <v>4.9409406687451888E-4</v>
      </c>
      <c r="M28" s="182">
        <f>SUM(M25:M26)</f>
        <v>2665882</v>
      </c>
      <c r="N28" s="374">
        <f>M28/C28</f>
        <v>6.6384259610300173E-2</v>
      </c>
      <c r="O28" s="263"/>
    </row>
    <row r="29" spans="1:22" x14ac:dyDescent="0.3">
      <c r="A29" s="8"/>
      <c r="F29" s="14"/>
      <c r="G29" s="14"/>
      <c r="H29" s="14"/>
      <c r="I29" s="14"/>
      <c r="J29" s="14"/>
      <c r="K29" s="14"/>
      <c r="L29" s="14"/>
      <c r="M29" s="14"/>
      <c r="O29" s="7"/>
      <c r="P29" s="15"/>
      <c r="Q29" s="16"/>
      <c r="R29" s="16"/>
      <c r="S29" s="16"/>
      <c r="T29" s="16"/>
      <c r="U29" s="16"/>
      <c r="V29" s="16"/>
    </row>
    <row r="30" spans="1:22" ht="28.65" customHeight="1" x14ac:dyDescent="0.3">
      <c r="A30" s="431" t="s">
        <v>240</v>
      </c>
      <c r="B30" s="431"/>
      <c r="C30" s="431"/>
      <c r="D30" s="431"/>
      <c r="E30" s="431"/>
      <c r="F30" s="431"/>
      <c r="G30" s="431"/>
      <c r="H30" s="431"/>
      <c r="I30" s="431"/>
      <c r="J30" s="93"/>
      <c r="K30" s="93"/>
      <c r="L30" s="94"/>
      <c r="M30" s="93"/>
      <c r="N30" s="86"/>
      <c r="O30" s="102"/>
      <c r="P30" s="103"/>
      <c r="Q30" s="15"/>
      <c r="R30" s="15"/>
      <c r="S30" s="16"/>
      <c r="T30" s="16"/>
      <c r="U30" s="16"/>
      <c r="V30" s="16"/>
    </row>
    <row r="31" spans="1:22" ht="1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2"/>
      <c r="P31" s="86"/>
    </row>
    <row r="32" spans="1:22" x14ac:dyDescent="0.3">
      <c r="A32" s="104"/>
      <c r="B32" s="104"/>
      <c r="C32" s="373"/>
      <c r="D32" s="137"/>
      <c r="E32" s="95"/>
      <c r="F32" s="104"/>
      <c r="G32" s="104"/>
      <c r="H32" s="104"/>
      <c r="I32" s="104"/>
      <c r="J32" s="104"/>
      <c r="K32" s="104"/>
      <c r="L32" s="104"/>
      <c r="M32" s="104"/>
      <c r="N32" s="104"/>
      <c r="O32" s="86"/>
      <c r="P32" s="86"/>
    </row>
    <row r="33" spans="1:18" ht="15.6" x14ac:dyDescent="0.3">
      <c r="A33" s="51"/>
      <c r="B33" s="51"/>
      <c r="C33" s="373"/>
      <c r="D33" s="136"/>
      <c r="E33" s="51"/>
      <c r="F33" s="51"/>
      <c r="G33" s="51"/>
      <c r="H33" s="136"/>
      <c r="I33" s="51"/>
      <c r="J33" s="51"/>
      <c r="K33" s="51"/>
      <c r="L33" s="51"/>
      <c r="M33" s="51"/>
      <c r="N33" s="51"/>
      <c r="O33" s="92"/>
      <c r="P33" s="92"/>
      <c r="Q33" s="51"/>
      <c r="R33" s="51"/>
    </row>
    <row r="34" spans="1:18" x14ac:dyDescent="0.3">
      <c r="A34" s="105"/>
      <c r="B34" s="106"/>
      <c r="C34" s="96"/>
      <c r="D34" s="96"/>
      <c r="E34" s="97"/>
      <c r="F34" s="96"/>
      <c r="G34" s="96"/>
      <c r="H34" s="96"/>
      <c r="I34" s="96"/>
      <c r="J34" s="97"/>
      <c r="K34" s="96"/>
      <c r="L34" s="97"/>
      <c r="M34" s="96"/>
      <c r="N34" s="97"/>
      <c r="O34" s="98"/>
      <c r="P34" s="50"/>
      <c r="Q34" s="43"/>
      <c r="R34" s="45"/>
    </row>
    <row r="35" spans="1:18" x14ac:dyDescent="0.3">
      <c r="A35" s="105"/>
      <c r="B35" s="106"/>
      <c r="C35" s="96"/>
      <c r="D35" s="96"/>
      <c r="E35" s="97"/>
      <c r="F35" s="96"/>
      <c r="G35" s="96"/>
      <c r="H35" s="96"/>
      <c r="I35" s="96"/>
      <c r="J35" s="99"/>
      <c r="K35" s="96"/>
      <c r="L35" s="97"/>
      <c r="M35" s="96"/>
      <c r="N35" s="97"/>
      <c r="O35" s="98"/>
      <c r="P35" s="50"/>
      <c r="Q35" s="43"/>
      <c r="R35" s="45"/>
    </row>
    <row r="36" spans="1:18" x14ac:dyDescent="0.3">
      <c r="A36" s="105"/>
      <c r="B36" s="106"/>
      <c r="C36" s="96"/>
      <c r="D36" s="96"/>
      <c r="E36" s="97"/>
      <c r="F36" s="96"/>
      <c r="G36" s="96"/>
      <c r="H36" s="96"/>
      <c r="I36" s="96"/>
      <c r="J36" s="100"/>
      <c r="K36" s="96"/>
      <c r="L36" s="97"/>
      <c r="M36" s="96"/>
      <c r="N36" s="97"/>
      <c r="O36" s="98"/>
      <c r="P36" s="50"/>
      <c r="Q36" s="43"/>
      <c r="R36" s="45"/>
    </row>
    <row r="37" spans="1:18" x14ac:dyDescent="0.3">
      <c r="A37" s="105"/>
      <c r="B37" s="106"/>
      <c r="C37" s="96"/>
      <c r="D37" s="96"/>
      <c r="E37" s="97"/>
      <c r="F37" s="96"/>
      <c r="G37" s="96"/>
      <c r="H37" s="96"/>
      <c r="I37" s="96"/>
      <c r="J37" s="101"/>
      <c r="K37" s="96"/>
      <c r="L37" s="97"/>
      <c r="M37" s="96"/>
      <c r="N37" s="97"/>
      <c r="O37" s="98"/>
      <c r="P37" s="50"/>
      <c r="Q37" s="43"/>
      <c r="R37" s="45"/>
    </row>
    <row r="38" spans="1:18" x14ac:dyDescent="0.3">
      <c r="A38" s="105"/>
      <c r="B38" s="106"/>
      <c r="C38" s="96"/>
      <c r="D38" s="96"/>
      <c r="E38" s="97"/>
      <c r="F38" s="96"/>
      <c r="G38" s="96"/>
      <c r="H38" s="96"/>
      <c r="I38" s="96"/>
      <c r="J38" s="100"/>
      <c r="K38" s="96"/>
      <c r="L38" s="97"/>
      <c r="M38" s="96"/>
      <c r="N38" s="97"/>
      <c r="O38" s="98"/>
      <c r="P38" s="50"/>
      <c r="Q38" s="43"/>
      <c r="R38" s="45"/>
    </row>
    <row r="39" spans="1:18" x14ac:dyDescent="0.3">
      <c r="A39" s="105"/>
      <c r="B39" s="106"/>
      <c r="C39" s="96"/>
      <c r="D39" s="96"/>
      <c r="E39" s="97"/>
      <c r="F39" s="96"/>
      <c r="G39" s="96"/>
      <c r="H39" s="96"/>
      <c r="I39" s="96"/>
      <c r="J39" s="97"/>
      <c r="K39" s="96"/>
      <c r="L39" s="97"/>
      <c r="M39" s="96"/>
      <c r="N39" s="97"/>
      <c r="O39" s="98"/>
      <c r="P39" s="50"/>
      <c r="Q39" s="43"/>
      <c r="R39" s="45"/>
    </row>
    <row r="40" spans="1:18" x14ac:dyDescent="0.3">
      <c r="A40" s="105"/>
      <c r="B40" s="106"/>
      <c r="C40" s="96"/>
      <c r="D40" s="96"/>
      <c r="E40" s="97"/>
      <c r="F40" s="96"/>
      <c r="G40" s="96"/>
      <c r="H40" s="96"/>
      <c r="I40" s="96"/>
      <c r="J40" s="99"/>
      <c r="K40" s="96"/>
      <c r="L40" s="97"/>
      <c r="M40" s="96"/>
      <c r="N40" s="97"/>
      <c r="O40" s="98"/>
      <c r="P40" s="50"/>
      <c r="Q40" s="43"/>
      <c r="R40" s="45"/>
    </row>
    <row r="41" spans="1:18" x14ac:dyDescent="0.3">
      <c r="A41" s="105"/>
      <c r="B41" s="106"/>
      <c r="C41" s="96"/>
      <c r="D41" s="96"/>
      <c r="E41" s="97"/>
      <c r="F41" s="96"/>
      <c r="G41" s="96"/>
      <c r="H41" s="96"/>
      <c r="I41" s="96"/>
      <c r="J41" s="97"/>
      <c r="K41" s="96"/>
      <c r="L41" s="97"/>
      <c r="M41" s="96"/>
      <c r="N41" s="97"/>
      <c r="O41" s="98"/>
      <c r="P41" s="50"/>
      <c r="Q41" s="43"/>
      <c r="R41" s="45"/>
    </row>
    <row r="44" spans="1:18" x14ac:dyDescent="0.3">
      <c r="F44" s="6"/>
    </row>
    <row r="45" spans="1:18" x14ac:dyDescent="0.3">
      <c r="F45" s="9"/>
    </row>
  </sheetData>
  <mergeCells count="19">
    <mergeCell ref="F3:G3"/>
    <mergeCell ref="H3:H4"/>
    <mergeCell ref="I3:I4"/>
    <mergeCell ref="A30:I30"/>
    <mergeCell ref="A26:B26"/>
    <mergeCell ref="A28:B28"/>
    <mergeCell ref="A25:B25"/>
    <mergeCell ref="J3:J4"/>
    <mergeCell ref="A5:N5"/>
    <mergeCell ref="A15:B15"/>
    <mergeCell ref="A16:N16"/>
    <mergeCell ref="A24:B24"/>
    <mergeCell ref="A2:A4"/>
    <mergeCell ref="B2:B4"/>
    <mergeCell ref="C2:C4"/>
    <mergeCell ref="D2:J2"/>
    <mergeCell ref="K2:L3"/>
    <mergeCell ref="M2:N3"/>
    <mergeCell ref="D3:E3"/>
  </mergeCells>
  <pageMargins left="0.51181102362204722" right="0.31496062992125984" top="0.74803149606299213" bottom="0.74803149606299213" header="0.31496062992125984" footer="0.31496062992125984"/>
  <pageSetup paperSize="9" scale="95" firstPageNumber="3" orientation="landscape" useFirstPageNumber="1" r:id="rId1"/>
  <headerFooter>
    <oddHeader>&amp;LAugstākās izglītības finansējums</oddHeader>
    <oddFooter>&amp;C&amp;P</oddFooter>
  </headerFooter>
  <ignoredErrors>
    <ignoredError sqref="E28 E15 L15 E24:E25 L24:L25 L2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53066"/>
  </sheetPr>
  <dimension ref="A1:K22"/>
  <sheetViews>
    <sheetView zoomScale="80" zoomScaleNormal="80" workbookViewId="0"/>
  </sheetViews>
  <sheetFormatPr defaultColWidth="8.88671875" defaultRowHeight="14.4" x14ac:dyDescent="0.3"/>
  <cols>
    <col min="1" max="1" width="4.44140625" customWidth="1"/>
    <col min="2" max="2" width="19.44140625" bestFit="1" customWidth="1"/>
    <col min="3" max="3" width="10.33203125" customWidth="1"/>
    <col min="4" max="4" width="9.88671875" customWidth="1"/>
    <col min="5" max="5" width="10" customWidth="1"/>
    <col min="6" max="6" width="11.109375" customWidth="1"/>
    <col min="7" max="10" width="10.109375" customWidth="1"/>
    <col min="11" max="11" width="18.6640625" customWidth="1"/>
  </cols>
  <sheetData>
    <row r="1" spans="1:11" ht="20.25" customHeight="1" x14ac:dyDescent="0.3">
      <c r="A1" s="212" t="s">
        <v>159</v>
      </c>
    </row>
    <row r="2" spans="1:11" x14ac:dyDescent="0.3">
      <c r="A2" s="32"/>
    </row>
    <row r="3" spans="1:11" s="156" customFormat="1" ht="29.25" customHeight="1" x14ac:dyDescent="0.3">
      <c r="A3" s="254" t="s">
        <v>235</v>
      </c>
      <c r="B3" s="255" t="s">
        <v>70</v>
      </c>
      <c r="C3" s="256" t="s">
        <v>71</v>
      </c>
      <c r="D3" s="256" t="s">
        <v>72</v>
      </c>
      <c r="E3" s="256" t="s">
        <v>73</v>
      </c>
      <c r="F3" s="256" t="s">
        <v>74</v>
      </c>
      <c r="G3" s="256" t="s">
        <v>80</v>
      </c>
      <c r="H3" s="256" t="s">
        <v>79</v>
      </c>
      <c r="I3" s="257" t="s">
        <v>133</v>
      </c>
      <c r="J3" s="257" t="s">
        <v>158</v>
      </c>
    </row>
    <row r="4" spans="1:11" s="156" customFormat="1" ht="18" customHeight="1" x14ac:dyDescent="0.3">
      <c r="A4" s="174">
        <v>1</v>
      </c>
      <c r="B4" s="205" t="s">
        <v>75</v>
      </c>
      <c r="C4" s="201">
        <v>1499691</v>
      </c>
      <c r="D4" s="201">
        <v>1770701</v>
      </c>
      <c r="E4" s="201">
        <v>2103536</v>
      </c>
      <c r="F4" s="201">
        <v>2136438</v>
      </c>
      <c r="G4" s="201">
        <v>1569509</v>
      </c>
      <c r="H4" s="201">
        <v>1746504</v>
      </c>
      <c r="I4" s="202">
        <v>1746504</v>
      </c>
      <c r="J4" s="202">
        <v>2015054</v>
      </c>
      <c r="K4" s="206"/>
    </row>
    <row r="5" spans="1:11" s="156" customFormat="1" ht="18" customHeight="1" x14ac:dyDescent="0.3">
      <c r="A5" s="174">
        <v>2</v>
      </c>
      <c r="B5" s="205" t="s">
        <v>11</v>
      </c>
      <c r="C5" s="201">
        <v>1853010</v>
      </c>
      <c r="D5" s="201">
        <v>2187869</v>
      </c>
      <c r="E5" s="201">
        <v>1966770</v>
      </c>
      <c r="F5" s="201">
        <v>1841788</v>
      </c>
      <c r="G5" s="201">
        <v>2494929</v>
      </c>
      <c r="H5" s="201">
        <v>2274963</v>
      </c>
      <c r="I5" s="202">
        <v>2274963</v>
      </c>
      <c r="J5" s="202">
        <v>2394778</v>
      </c>
      <c r="K5" s="206"/>
    </row>
    <row r="6" spans="1:11" s="156" customFormat="1" ht="18" customHeight="1" x14ac:dyDescent="0.3">
      <c r="A6" s="174">
        <v>3</v>
      </c>
      <c r="B6" s="205" t="s">
        <v>155</v>
      </c>
      <c r="C6" s="201">
        <v>374800</v>
      </c>
      <c r="D6" s="201">
        <v>442530</v>
      </c>
      <c r="E6" s="201">
        <v>450530</v>
      </c>
      <c r="F6" s="201">
        <v>346196</v>
      </c>
      <c r="G6" s="201">
        <v>373293</v>
      </c>
      <c r="H6" s="201">
        <v>468798</v>
      </c>
      <c r="I6" s="202">
        <v>468798</v>
      </c>
      <c r="J6" s="202">
        <v>422402</v>
      </c>
      <c r="K6" s="206"/>
    </row>
    <row r="7" spans="1:11" s="156" customFormat="1" ht="18" customHeight="1" x14ac:dyDescent="0.3">
      <c r="A7" s="174">
        <v>4</v>
      </c>
      <c r="B7" s="205" t="s">
        <v>12</v>
      </c>
      <c r="C7" s="201">
        <v>198856</v>
      </c>
      <c r="D7" s="201">
        <v>234791</v>
      </c>
      <c r="E7" s="201">
        <v>117489</v>
      </c>
      <c r="F7" s="201">
        <v>178801</v>
      </c>
      <c r="G7" s="201">
        <v>179517</v>
      </c>
      <c r="H7" s="201">
        <v>66632</v>
      </c>
      <c r="I7" s="202">
        <v>66632</v>
      </c>
      <c r="J7" s="202">
        <v>153218</v>
      </c>
      <c r="K7" s="206"/>
    </row>
    <row r="8" spans="1:11" s="156" customFormat="1" ht="18" customHeight="1" x14ac:dyDescent="0.3">
      <c r="A8" s="174">
        <v>5</v>
      </c>
      <c r="B8" s="205" t="s">
        <v>76</v>
      </c>
      <c r="C8" s="201">
        <v>430904</v>
      </c>
      <c r="D8" s="201">
        <v>508772</v>
      </c>
      <c r="E8" s="201">
        <v>394664</v>
      </c>
      <c r="F8" s="201">
        <v>627966</v>
      </c>
      <c r="G8" s="201">
        <v>438746</v>
      </c>
      <c r="H8" s="201">
        <v>621145</v>
      </c>
      <c r="I8" s="202">
        <v>516466</v>
      </c>
      <c r="J8" s="202">
        <v>560616</v>
      </c>
      <c r="K8" s="206"/>
    </row>
    <row r="9" spans="1:11" s="156" customFormat="1" ht="18" customHeight="1" x14ac:dyDescent="0.3">
      <c r="A9" s="174">
        <v>6</v>
      </c>
      <c r="B9" s="205" t="s">
        <v>14</v>
      </c>
      <c r="C9" s="201">
        <v>25656</v>
      </c>
      <c r="D9" s="201">
        <v>30292</v>
      </c>
      <c r="E9" s="201">
        <v>14550</v>
      </c>
      <c r="F9" s="201">
        <v>68829</v>
      </c>
      <c r="G9" s="201">
        <v>70565</v>
      </c>
      <c r="H9" s="201">
        <v>40995</v>
      </c>
      <c r="I9" s="202">
        <v>40995</v>
      </c>
      <c r="J9" s="202">
        <v>68559</v>
      </c>
      <c r="K9" s="206"/>
    </row>
    <row r="10" spans="1:11" s="156" customFormat="1" ht="18" customHeight="1" x14ac:dyDescent="0.3">
      <c r="A10" s="174">
        <v>7</v>
      </c>
      <c r="B10" s="205" t="s">
        <v>15</v>
      </c>
      <c r="C10" s="201">
        <v>148268</v>
      </c>
      <c r="D10" s="201">
        <v>175062</v>
      </c>
      <c r="E10" s="201">
        <v>224463</v>
      </c>
      <c r="F10" s="201">
        <v>209262</v>
      </c>
      <c r="G10" s="201">
        <v>274714</v>
      </c>
      <c r="H10" s="201">
        <v>167659</v>
      </c>
      <c r="I10" s="202">
        <v>167659</v>
      </c>
      <c r="J10" s="202">
        <v>159628</v>
      </c>
      <c r="K10" s="206"/>
    </row>
    <row r="11" spans="1:11" s="156" customFormat="1" ht="18" customHeight="1" x14ac:dyDescent="0.3">
      <c r="A11" s="174">
        <v>8</v>
      </c>
      <c r="B11" s="205" t="s">
        <v>16</v>
      </c>
      <c r="C11" s="201">
        <v>104824</v>
      </c>
      <c r="D11" s="201">
        <v>123767</v>
      </c>
      <c r="E11" s="201">
        <v>112562</v>
      </c>
      <c r="F11" s="201">
        <v>222223</v>
      </c>
      <c r="G11" s="201">
        <v>163991</v>
      </c>
      <c r="H11" s="201">
        <v>157483</v>
      </c>
      <c r="I11" s="202">
        <v>157483</v>
      </c>
      <c r="J11" s="202">
        <v>124321</v>
      </c>
      <c r="K11" s="206"/>
    </row>
    <row r="12" spans="1:11" s="156" customFormat="1" ht="18" customHeight="1" x14ac:dyDescent="0.3">
      <c r="A12" s="174">
        <v>9</v>
      </c>
      <c r="B12" s="205" t="s">
        <v>17</v>
      </c>
      <c r="C12" s="201">
        <v>167803</v>
      </c>
      <c r="D12" s="201">
        <v>198127</v>
      </c>
      <c r="E12" s="201">
        <v>129125</v>
      </c>
      <c r="F12" s="201">
        <v>117490</v>
      </c>
      <c r="G12" s="201">
        <v>98999</v>
      </c>
      <c r="H12" s="201">
        <v>193706</v>
      </c>
      <c r="I12" s="202">
        <v>193706</v>
      </c>
      <c r="J12" s="202">
        <v>90711</v>
      </c>
      <c r="K12" s="206"/>
    </row>
    <row r="13" spans="1:11" s="156" customFormat="1" ht="18" customHeight="1" x14ac:dyDescent="0.3">
      <c r="A13" s="174">
        <v>10</v>
      </c>
      <c r="B13" s="205" t="s">
        <v>18</v>
      </c>
      <c r="C13" s="201">
        <v>17632</v>
      </c>
      <c r="D13" s="201">
        <v>20819</v>
      </c>
      <c r="E13" s="201">
        <v>33878</v>
      </c>
      <c r="F13" s="201">
        <v>36716</v>
      </c>
      <c r="G13" s="201">
        <v>16407</v>
      </c>
      <c r="H13" s="201">
        <v>25714</v>
      </c>
      <c r="I13" s="202">
        <v>25714</v>
      </c>
      <c r="J13" s="202">
        <v>17597</v>
      </c>
      <c r="K13" s="206"/>
    </row>
    <row r="14" spans="1:11" s="156" customFormat="1" ht="18" customHeight="1" x14ac:dyDescent="0.3">
      <c r="A14" s="174">
        <v>11</v>
      </c>
      <c r="B14" s="205" t="s">
        <v>20</v>
      </c>
      <c r="C14" s="201">
        <v>70663</v>
      </c>
      <c r="D14" s="201">
        <v>83432</v>
      </c>
      <c r="E14" s="201">
        <v>39843</v>
      </c>
      <c r="F14" s="201">
        <v>138087</v>
      </c>
      <c r="G14" s="201">
        <v>98012</v>
      </c>
      <c r="H14" s="201">
        <v>29569</v>
      </c>
      <c r="I14" s="202">
        <v>29569</v>
      </c>
      <c r="J14" s="202">
        <v>32746</v>
      </c>
      <c r="K14" s="206"/>
    </row>
    <row r="15" spans="1:11" s="156" customFormat="1" ht="18" customHeight="1" x14ac:dyDescent="0.3">
      <c r="A15" s="174">
        <v>12</v>
      </c>
      <c r="B15" s="205" t="s">
        <v>21</v>
      </c>
      <c r="C15" s="201">
        <v>567901</v>
      </c>
      <c r="D15" s="201">
        <v>670527</v>
      </c>
      <c r="E15" s="201">
        <v>712523</v>
      </c>
      <c r="F15" s="201">
        <v>421382</v>
      </c>
      <c r="G15" s="201">
        <v>534917</v>
      </c>
      <c r="H15" s="201">
        <v>12431</v>
      </c>
      <c r="I15" s="202">
        <v>597367</v>
      </c>
      <c r="J15" s="202">
        <v>267590</v>
      </c>
      <c r="K15" s="206"/>
    </row>
    <row r="16" spans="1:11" s="156" customFormat="1" ht="18" customHeight="1" x14ac:dyDescent="0.3">
      <c r="A16" s="174">
        <v>13</v>
      </c>
      <c r="B16" s="205" t="s">
        <v>22</v>
      </c>
      <c r="C16" s="201">
        <v>19743</v>
      </c>
      <c r="D16" s="201">
        <v>23311</v>
      </c>
      <c r="E16" s="201">
        <v>104100</v>
      </c>
      <c r="F16" s="201">
        <v>142822</v>
      </c>
      <c r="G16" s="201">
        <v>179401</v>
      </c>
      <c r="H16" s="201">
        <v>191713</v>
      </c>
      <c r="I16" s="202">
        <v>191713</v>
      </c>
      <c r="J16" s="202">
        <v>172797</v>
      </c>
      <c r="K16" s="206"/>
    </row>
    <row r="17" spans="1:11" s="156" customFormat="1" ht="18" customHeight="1" x14ac:dyDescent="0.3">
      <c r="A17" s="174">
        <v>14</v>
      </c>
      <c r="B17" s="205" t="s">
        <v>19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  <c r="H17" s="214">
        <v>0</v>
      </c>
      <c r="I17" s="202">
        <v>12431</v>
      </c>
      <c r="J17" s="202">
        <v>4983</v>
      </c>
      <c r="K17" s="206"/>
    </row>
    <row r="18" spans="1:11" s="156" customFormat="1" ht="18" customHeight="1" x14ac:dyDescent="0.3">
      <c r="A18" s="174">
        <v>15</v>
      </c>
      <c r="B18" s="207" t="s">
        <v>77</v>
      </c>
      <c r="C18" s="203">
        <v>13110</v>
      </c>
      <c r="D18" s="203">
        <v>15480</v>
      </c>
      <c r="E18" s="203">
        <v>81447</v>
      </c>
      <c r="F18" s="214">
        <v>0</v>
      </c>
      <c r="G18" s="214">
        <v>0</v>
      </c>
      <c r="H18" s="214">
        <v>0</v>
      </c>
      <c r="I18" s="214">
        <v>0</v>
      </c>
      <c r="J18" s="214">
        <v>0</v>
      </c>
      <c r="K18" s="206"/>
    </row>
    <row r="19" spans="1:11" s="156" customFormat="1" ht="21.75" customHeight="1" x14ac:dyDescent="0.3">
      <c r="A19" s="456" t="s">
        <v>62</v>
      </c>
      <c r="B19" s="456"/>
      <c r="C19" s="204">
        <f>SUM(C4:C18)</f>
        <v>5492861</v>
      </c>
      <c r="D19" s="204">
        <f>SUM(D4:D18)</f>
        <v>6485480</v>
      </c>
      <c r="E19" s="204">
        <f>SUM(E4:E18)</f>
        <v>6485480</v>
      </c>
      <c r="F19" s="204">
        <f>SUM(F4:F18)</f>
        <v>6488000</v>
      </c>
      <c r="G19" s="204">
        <v>6493000</v>
      </c>
      <c r="H19" s="204">
        <f>SUM(H4:H16)</f>
        <v>5997312</v>
      </c>
      <c r="I19" s="204">
        <f>SUM(I4:I18)</f>
        <v>6490000</v>
      </c>
      <c r="J19" s="204">
        <f>SUM(J4:J18)</f>
        <v>6485000</v>
      </c>
      <c r="K19" s="206"/>
    </row>
    <row r="20" spans="1:11" x14ac:dyDescent="0.3">
      <c r="A20" s="8" t="s">
        <v>78</v>
      </c>
      <c r="D20" s="147"/>
      <c r="E20" s="409"/>
    </row>
    <row r="22" spans="1:11" x14ac:dyDescent="0.3">
      <c r="G22" s="36"/>
    </row>
  </sheetData>
  <mergeCells count="1">
    <mergeCell ref="A19:B19"/>
  </mergeCells>
  <pageMargins left="0.70866141732283472" right="0.70866141732283472" top="0.74803149606299213" bottom="0.74803149606299213" header="0.31496062992125984" footer="0.31496062992125984"/>
  <pageSetup paperSize="9" firstPageNumber="5" orientation="portrait" useFirstPageNumber="1" r:id="rId1"/>
  <headerFooter>
    <oddHeader>&amp;LAugstākās izglītības finansējums</oddHeader>
    <oddFooter>&amp;C&amp;P</oddFoot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2DFB576-1686-46E4-80F4-B05A6480C0A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'1.5.'!C19:J19</xm:f>
              <xm:sqref>K19</xm:sqref>
            </x14:sparkline>
          </x14:sparklines>
        </x14:sparklineGroup>
        <x14:sparklineGroup displayEmptyCellsAs="gap" xr2:uid="{B368EC60-05BA-4C37-933B-49C11D42FA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'1.5.'!C4:J4</xm:f>
              <xm:sqref>K4</xm:sqref>
            </x14:sparkline>
            <x14:sparkline>
              <xm:f>'1.5.'!C5:J5</xm:f>
              <xm:sqref>K5</xm:sqref>
            </x14:sparkline>
            <x14:sparkline>
              <xm:f>'1.5.'!C6:J6</xm:f>
              <xm:sqref>K6</xm:sqref>
            </x14:sparkline>
            <x14:sparkline>
              <xm:f>'1.5.'!C7:J7</xm:f>
              <xm:sqref>K7</xm:sqref>
            </x14:sparkline>
            <x14:sparkline>
              <xm:f>'1.5.'!C8:J8</xm:f>
              <xm:sqref>K8</xm:sqref>
            </x14:sparkline>
            <x14:sparkline>
              <xm:f>'1.5.'!C9:J9</xm:f>
              <xm:sqref>K9</xm:sqref>
            </x14:sparkline>
            <x14:sparkline>
              <xm:f>'1.5.'!C10:J10</xm:f>
              <xm:sqref>K10</xm:sqref>
            </x14:sparkline>
            <x14:sparkline>
              <xm:f>'1.5.'!C11:J11</xm:f>
              <xm:sqref>K11</xm:sqref>
            </x14:sparkline>
            <x14:sparkline>
              <xm:f>'1.5.'!C12:J12</xm:f>
              <xm:sqref>K12</xm:sqref>
            </x14:sparkline>
            <x14:sparkline>
              <xm:f>'1.5.'!C13:J13</xm:f>
              <xm:sqref>K13</xm:sqref>
            </x14:sparkline>
            <x14:sparkline>
              <xm:f>'1.5.'!C14:J14</xm:f>
              <xm:sqref>K14</xm:sqref>
            </x14:sparkline>
            <x14:sparkline>
              <xm:f>'1.5.'!C15:J15</xm:f>
              <xm:sqref>K15</xm:sqref>
            </x14:sparkline>
            <x14:sparkline>
              <xm:f>'1.5.'!C16:J16</xm:f>
              <xm:sqref>K16</xm:sqref>
            </x14:sparkline>
            <x14:sparkline>
              <xm:f>'1.5.'!C17:J17</xm:f>
              <xm:sqref>K17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534D-1EFA-4615-9B21-584119FBFFE8}">
  <sheetPr>
    <tabColor rgb="FF5762F3"/>
  </sheetPr>
  <dimension ref="A1:G21"/>
  <sheetViews>
    <sheetView zoomScale="80" zoomScaleNormal="80" workbookViewId="0"/>
  </sheetViews>
  <sheetFormatPr defaultColWidth="9.109375" defaultRowHeight="14.4" x14ac:dyDescent="0.3"/>
  <cols>
    <col min="1" max="1" width="72.109375" bestFit="1" customWidth="1"/>
    <col min="2" max="4" width="23.21875" customWidth="1"/>
    <col min="5" max="5" width="18.33203125" customWidth="1"/>
    <col min="6" max="6" width="15.109375" customWidth="1"/>
    <col min="7" max="7" width="10.88671875" bestFit="1" customWidth="1"/>
  </cols>
  <sheetData>
    <row r="1" spans="1:7" ht="18.600000000000001" thickBot="1" x14ac:dyDescent="0.35">
      <c r="A1" s="299" t="s">
        <v>197</v>
      </c>
      <c r="B1" s="18"/>
      <c r="C1" s="19"/>
      <c r="D1" s="18"/>
      <c r="E1" s="18"/>
    </row>
    <row r="2" spans="1:7" ht="18" x14ac:dyDescent="0.35">
      <c r="A2" s="385"/>
      <c r="B2" s="386"/>
      <c r="C2" s="387"/>
      <c r="D2" s="387"/>
      <c r="E2" s="387"/>
    </row>
    <row r="3" spans="1:7" ht="15.6" x14ac:dyDescent="0.3">
      <c r="A3" s="212" t="s">
        <v>247</v>
      </c>
      <c r="E3" s="23"/>
    </row>
    <row r="4" spans="1:7" ht="19.8" customHeight="1" x14ac:dyDescent="0.3">
      <c r="B4" s="24"/>
      <c r="C4" s="25"/>
    </row>
    <row r="5" spans="1:7" s="400" customFormat="1" ht="18" x14ac:dyDescent="0.35">
      <c r="A5" s="398" t="s">
        <v>199</v>
      </c>
      <c r="B5" s="399">
        <f>SUM(B7:B8)</f>
        <v>457483637</v>
      </c>
      <c r="E5" s="401"/>
    </row>
    <row r="6" spans="1:7" s="156" customFormat="1" ht="31.2" customHeight="1" x14ac:dyDescent="0.3">
      <c r="A6" s="440" t="s">
        <v>59</v>
      </c>
      <c r="B6" s="440"/>
      <c r="C6" s="273" t="s">
        <v>6</v>
      </c>
    </row>
    <row r="7" spans="1:7" s="156" customFormat="1" ht="21.6" customHeight="1" x14ac:dyDescent="0.3">
      <c r="A7" s="303" t="s">
        <v>67</v>
      </c>
      <c r="B7" s="390">
        <v>425066440</v>
      </c>
      <c r="C7" s="266">
        <f>B7/B5</f>
        <v>0.92914020441784673</v>
      </c>
    </row>
    <row r="8" spans="1:7" s="156" customFormat="1" ht="21.6" customHeight="1" x14ac:dyDescent="0.3">
      <c r="A8" s="407" t="s">
        <v>206</v>
      </c>
      <c r="B8" s="390">
        <v>32417197</v>
      </c>
      <c r="C8" s="266">
        <f>B8/B5</f>
        <v>7.0859795582153245E-2</v>
      </c>
    </row>
    <row r="9" spans="1:7" s="277" customFormat="1" ht="30.6" customHeight="1" x14ac:dyDescent="0.3">
      <c r="A9" s="457" t="s">
        <v>242</v>
      </c>
      <c r="B9" s="457"/>
      <c r="C9" s="457"/>
      <c r="D9" s="457"/>
      <c r="E9" s="457"/>
    </row>
    <row r="10" spans="1:7" s="277" customFormat="1" ht="46.8" x14ac:dyDescent="0.3">
      <c r="A10" s="271"/>
      <c r="B10" s="272" t="s">
        <v>67</v>
      </c>
      <c r="C10" s="272" t="s">
        <v>205</v>
      </c>
      <c r="D10" s="272" t="s">
        <v>62</v>
      </c>
      <c r="E10" s="273" t="s">
        <v>6</v>
      </c>
    </row>
    <row r="11" spans="1:7" s="156" customFormat="1" ht="21.6" customHeight="1" x14ac:dyDescent="0.3">
      <c r="A11" s="281" t="s">
        <v>201</v>
      </c>
      <c r="B11" s="392">
        <f>SUM(B12:B16)</f>
        <v>378730896</v>
      </c>
      <c r="C11" s="392">
        <f>SUM(C12:C16)</f>
        <v>34345867</v>
      </c>
      <c r="D11" s="283">
        <f>SUM(B11:C11)</f>
        <v>413076763</v>
      </c>
      <c r="E11" s="284">
        <f>D11/B5</f>
        <v>0.90293232280130709</v>
      </c>
      <c r="F11" s="158"/>
    </row>
    <row r="12" spans="1:7" s="156" customFormat="1" ht="21.6" customHeight="1" x14ac:dyDescent="0.3">
      <c r="A12" s="394" t="s">
        <v>28</v>
      </c>
      <c r="B12" s="395">
        <v>164239382</v>
      </c>
      <c r="C12" s="395">
        <v>19817504</v>
      </c>
      <c r="D12" s="404">
        <f t="shared" ref="D12:D16" si="0">SUM(B12:C12)</f>
        <v>184056886</v>
      </c>
      <c r="E12" s="306">
        <f>D12/B5</f>
        <v>0.40232452292058701</v>
      </c>
      <c r="F12" s="160"/>
      <c r="G12" s="405"/>
    </row>
    <row r="13" spans="1:7" s="156" customFormat="1" ht="21.6" customHeight="1" x14ac:dyDescent="0.3">
      <c r="A13" s="394" t="s">
        <v>29</v>
      </c>
      <c r="B13" s="395">
        <v>39693832</v>
      </c>
      <c r="C13" s="395">
        <v>5447330</v>
      </c>
      <c r="D13" s="404">
        <f t="shared" si="0"/>
        <v>45141162</v>
      </c>
      <c r="E13" s="306">
        <f>D13/B5</f>
        <v>9.8672735698304329E-2</v>
      </c>
    </row>
    <row r="14" spans="1:7" s="156" customFormat="1" ht="21.6" customHeight="1" x14ac:dyDescent="0.3">
      <c r="A14" s="394" t="s">
        <v>30</v>
      </c>
      <c r="B14" s="395">
        <v>115034694</v>
      </c>
      <c r="C14" s="395">
        <v>6251918</v>
      </c>
      <c r="D14" s="404">
        <f t="shared" si="0"/>
        <v>121286612</v>
      </c>
      <c r="E14" s="306">
        <f>D14/B5</f>
        <v>0.26511683083432336</v>
      </c>
    </row>
    <row r="15" spans="1:7" s="156" customFormat="1" ht="21.6" customHeight="1" x14ac:dyDescent="0.3">
      <c r="A15" s="394" t="s">
        <v>31</v>
      </c>
      <c r="B15" s="395">
        <v>41721463</v>
      </c>
      <c r="C15" s="395">
        <v>1804167</v>
      </c>
      <c r="D15" s="404">
        <f t="shared" si="0"/>
        <v>43525630</v>
      </c>
      <c r="E15" s="306">
        <f>D15/B5</f>
        <v>9.5141391909499051E-2</v>
      </c>
    </row>
    <row r="16" spans="1:7" s="156" customFormat="1" ht="21.6" customHeight="1" x14ac:dyDescent="0.3">
      <c r="A16" s="406" t="s">
        <v>32</v>
      </c>
      <c r="B16" s="395">
        <v>18041525</v>
      </c>
      <c r="C16" s="395">
        <v>1024948</v>
      </c>
      <c r="D16" s="404">
        <f t="shared" si="0"/>
        <v>19066473</v>
      </c>
      <c r="E16" s="306">
        <f>D16/B5</f>
        <v>4.1676841438593355E-2</v>
      </c>
    </row>
    <row r="17" spans="1:5" s="277" customFormat="1" ht="30.6" customHeight="1" x14ac:dyDescent="0.3">
      <c r="A17" s="439" t="s">
        <v>243</v>
      </c>
      <c r="B17" s="439"/>
      <c r="C17" s="439"/>
      <c r="D17" s="439"/>
      <c r="E17" s="439"/>
    </row>
    <row r="18" spans="1:5" s="277" customFormat="1" ht="46.8" x14ac:dyDescent="0.3">
      <c r="A18" s="271"/>
      <c r="B18" s="272" t="s">
        <v>67</v>
      </c>
      <c r="C18" s="272" t="s">
        <v>205</v>
      </c>
      <c r="D18" s="272" t="s">
        <v>62</v>
      </c>
      <c r="E18" s="273" t="s">
        <v>6</v>
      </c>
    </row>
    <row r="19" spans="1:5" s="156" customFormat="1" ht="21.6" customHeight="1" x14ac:dyDescent="0.3">
      <c r="A19" s="389" t="s">
        <v>194</v>
      </c>
      <c r="B19" s="390">
        <v>42635656</v>
      </c>
      <c r="C19" s="390">
        <v>1771218</v>
      </c>
      <c r="D19" s="404">
        <f>SUM(B19:C19)</f>
        <v>44406874</v>
      </c>
      <c r="E19" s="310">
        <f>D19/B5</f>
        <v>9.70676771986929E-2</v>
      </c>
    </row>
    <row r="20" spans="1:5" ht="25.5" customHeight="1" x14ac:dyDescent="0.3"/>
    <row r="21" spans="1:5" ht="31.35" customHeight="1" x14ac:dyDescent="0.3">
      <c r="A21" s="431" t="s">
        <v>244</v>
      </c>
      <c r="B21" s="431"/>
      <c r="C21" s="431"/>
      <c r="D21" s="431"/>
    </row>
  </sheetData>
  <mergeCells count="4">
    <mergeCell ref="A9:E9"/>
    <mergeCell ref="A17:E17"/>
    <mergeCell ref="A21:D21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691A-C08F-4481-927B-05A72548D944}">
  <sheetPr>
    <tabColor rgb="FF5762F3"/>
  </sheetPr>
  <dimension ref="A1:K24"/>
  <sheetViews>
    <sheetView zoomScale="80" zoomScaleNormal="80" workbookViewId="0"/>
  </sheetViews>
  <sheetFormatPr defaultColWidth="9.109375" defaultRowHeight="14.4" x14ac:dyDescent="0.3"/>
  <cols>
    <col min="1" max="1" width="72.109375" bestFit="1" customWidth="1"/>
    <col min="2" max="4" width="23.5546875" customWidth="1"/>
    <col min="5" max="5" width="15" customWidth="1"/>
    <col min="6" max="6" width="17.6640625" customWidth="1"/>
    <col min="7" max="7" width="18.88671875" customWidth="1"/>
    <col min="8" max="8" width="12" customWidth="1"/>
    <col min="9" max="9" width="10.88671875" customWidth="1"/>
    <col min="10" max="10" width="14" bestFit="1" customWidth="1"/>
    <col min="11" max="11" width="10.44140625" bestFit="1" customWidth="1"/>
  </cols>
  <sheetData>
    <row r="1" spans="1:11" ht="20.399999999999999" customHeight="1" x14ac:dyDescent="0.3">
      <c r="A1" s="212" t="s">
        <v>198</v>
      </c>
      <c r="E1" s="23"/>
    </row>
    <row r="2" spans="1:11" ht="12" customHeight="1" x14ac:dyDescent="0.3">
      <c r="B2" s="24"/>
      <c r="C2" s="25"/>
    </row>
    <row r="3" spans="1:11" s="400" customFormat="1" ht="18" x14ac:dyDescent="0.35">
      <c r="A3" s="398" t="s">
        <v>199</v>
      </c>
      <c r="B3" s="399">
        <f>SUM(B5:B6)</f>
        <v>421366552</v>
      </c>
      <c r="E3" s="401"/>
      <c r="F3" s="402"/>
    </row>
    <row r="4" spans="1:11" s="156" customFormat="1" ht="31.2" x14ac:dyDescent="0.3">
      <c r="A4" s="440" t="s">
        <v>59</v>
      </c>
      <c r="B4" s="440"/>
      <c r="C4" s="273" t="s">
        <v>6</v>
      </c>
      <c r="F4" s="158"/>
    </row>
    <row r="5" spans="1:11" s="156" customFormat="1" ht="19.2" customHeight="1" x14ac:dyDescent="0.3">
      <c r="A5" s="389" t="s">
        <v>60</v>
      </c>
      <c r="B5" s="390">
        <v>395402361</v>
      </c>
      <c r="C5" s="266">
        <f>B5/B3</f>
        <v>0.93838098710787088</v>
      </c>
      <c r="E5" s="403"/>
      <c r="F5" s="160"/>
      <c r="G5" s="388"/>
    </row>
    <row r="6" spans="1:11" s="156" customFormat="1" ht="19.2" customHeight="1" x14ac:dyDescent="0.3">
      <c r="A6" s="389" t="s">
        <v>237</v>
      </c>
      <c r="B6" s="390">
        <v>25964191</v>
      </c>
      <c r="C6" s="266">
        <f>B6/B3</f>
        <v>6.1619012892129128E-2</v>
      </c>
    </row>
    <row r="7" spans="1:11" s="277" customFormat="1" ht="30" customHeight="1" x14ac:dyDescent="0.3">
      <c r="A7" s="457" t="s">
        <v>200</v>
      </c>
      <c r="B7" s="457"/>
      <c r="C7" s="457"/>
      <c r="D7" s="457"/>
      <c r="E7" s="457"/>
    </row>
    <row r="8" spans="1:11" s="277" customFormat="1" ht="46.8" x14ac:dyDescent="0.3">
      <c r="A8" s="271"/>
      <c r="B8" s="272" t="s">
        <v>60</v>
      </c>
      <c r="C8" s="272" t="s">
        <v>237</v>
      </c>
      <c r="D8" s="272" t="s">
        <v>62</v>
      </c>
      <c r="E8" s="273" t="s">
        <v>6</v>
      </c>
      <c r="G8" s="391"/>
    </row>
    <row r="9" spans="1:11" s="156" customFormat="1" ht="19.2" customHeight="1" x14ac:dyDescent="0.3">
      <c r="A9" s="281" t="s">
        <v>201</v>
      </c>
      <c r="B9" s="392">
        <f>SUM(B10:B14)</f>
        <v>355381907</v>
      </c>
      <c r="C9" s="392">
        <f>SUM(C10:C14)</f>
        <v>23348989</v>
      </c>
      <c r="D9" s="283">
        <f t="shared" ref="D9:D14" si="0">SUM(B9:C9)</f>
        <v>378730896</v>
      </c>
      <c r="E9" s="284">
        <f>D9/B3</f>
        <v>0.8988157560261214</v>
      </c>
      <c r="G9" s="157"/>
      <c r="J9" s="158"/>
    </row>
    <row r="10" spans="1:11" s="156" customFormat="1" ht="19.2" customHeight="1" x14ac:dyDescent="0.3">
      <c r="A10" s="394" t="s">
        <v>28</v>
      </c>
      <c r="B10" s="395">
        <v>153661079</v>
      </c>
      <c r="C10" s="395">
        <v>10578303</v>
      </c>
      <c r="D10" s="404">
        <f t="shared" si="0"/>
        <v>164239382</v>
      </c>
      <c r="E10" s="306">
        <f>D10/B3</f>
        <v>0.38977792902745634</v>
      </c>
      <c r="F10" s="156" t="s">
        <v>154</v>
      </c>
      <c r="G10" s="159"/>
      <c r="H10" s="393"/>
      <c r="J10" s="160"/>
      <c r="K10" s="405"/>
    </row>
    <row r="11" spans="1:11" s="156" customFormat="1" ht="19.2" customHeight="1" x14ac:dyDescent="0.3">
      <c r="A11" s="394" t="s">
        <v>29</v>
      </c>
      <c r="B11" s="395">
        <v>37160289</v>
      </c>
      <c r="C11" s="395">
        <v>2533543</v>
      </c>
      <c r="D11" s="404">
        <f t="shared" si="0"/>
        <v>39693832</v>
      </c>
      <c r="E11" s="306">
        <f>D11/B3</f>
        <v>9.4202617202515881E-2</v>
      </c>
      <c r="G11" s="157"/>
    </row>
    <row r="12" spans="1:11" s="156" customFormat="1" ht="19.2" customHeight="1" x14ac:dyDescent="0.3">
      <c r="A12" s="394" t="s">
        <v>30</v>
      </c>
      <c r="B12" s="395">
        <v>106073665</v>
      </c>
      <c r="C12" s="396">
        <v>8961029</v>
      </c>
      <c r="D12" s="404">
        <f t="shared" si="0"/>
        <v>115034694</v>
      </c>
      <c r="E12" s="306">
        <f>D12/B3</f>
        <v>0.27300385722120629</v>
      </c>
      <c r="G12" s="159"/>
      <c r="H12" s="393"/>
    </row>
    <row r="13" spans="1:11" s="156" customFormat="1" ht="19.2" customHeight="1" x14ac:dyDescent="0.3">
      <c r="A13" s="394" t="s">
        <v>31</v>
      </c>
      <c r="B13" s="395">
        <v>40910616</v>
      </c>
      <c r="C13" s="395">
        <v>810847</v>
      </c>
      <c r="D13" s="404">
        <f t="shared" si="0"/>
        <v>41721463</v>
      </c>
      <c r="E13" s="306">
        <f>D13/B3</f>
        <v>9.9014653161174498E-2</v>
      </c>
    </row>
    <row r="14" spans="1:11" s="156" customFormat="1" ht="19.2" customHeight="1" x14ac:dyDescent="0.3">
      <c r="A14" s="406" t="s">
        <v>32</v>
      </c>
      <c r="B14" s="396">
        <v>17576258</v>
      </c>
      <c r="C14" s="396">
        <v>465267</v>
      </c>
      <c r="D14" s="404">
        <f t="shared" si="0"/>
        <v>18041525</v>
      </c>
      <c r="E14" s="306">
        <f>D14/B3</f>
        <v>4.2816699413768373E-2</v>
      </c>
    </row>
    <row r="15" spans="1:11" s="277" customFormat="1" ht="30" customHeight="1" x14ac:dyDescent="0.3">
      <c r="A15" s="439" t="s">
        <v>202</v>
      </c>
      <c r="B15" s="439"/>
      <c r="C15" s="439"/>
      <c r="D15" s="439"/>
      <c r="E15" s="439"/>
      <c r="F15" s="397"/>
    </row>
    <row r="16" spans="1:11" s="277" customFormat="1" ht="46.8" x14ac:dyDescent="0.3">
      <c r="A16" s="271"/>
      <c r="B16" s="272" t="s">
        <v>60</v>
      </c>
      <c r="C16" s="272" t="s">
        <v>237</v>
      </c>
      <c r="D16" s="272" t="s">
        <v>62</v>
      </c>
      <c r="E16" s="273" t="s">
        <v>6</v>
      </c>
    </row>
    <row r="17" spans="1:8" s="156" customFormat="1" ht="19.2" customHeight="1" x14ac:dyDescent="0.3">
      <c r="A17" s="389" t="s">
        <v>33</v>
      </c>
      <c r="B17" s="390">
        <v>40020454</v>
      </c>
      <c r="C17" s="390">
        <v>2615202</v>
      </c>
      <c r="D17" s="404">
        <f>SUM(B17:C17)</f>
        <v>42635656</v>
      </c>
      <c r="E17" s="310">
        <f>D17/B3</f>
        <v>0.1011842439738786</v>
      </c>
      <c r="F17" s="388"/>
      <c r="G17" s="159"/>
      <c r="H17" s="393"/>
    </row>
    <row r="18" spans="1:8" ht="25.5" customHeight="1" x14ac:dyDescent="0.3"/>
    <row r="19" spans="1:8" ht="31.35" customHeight="1" x14ac:dyDescent="0.3">
      <c r="A19" s="431" t="s">
        <v>246</v>
      </c>
      <c r="B19" s="431"/>
      <c r="C19" s="431"/>
      <c r="D19" s="431"/>
    </row>
    <row r="21" spans="1:8" x14ac:dyDescent="0.3">
      <c r="B21" s="48"/>
      <c r="C21" s="48"/>
      <c r="D21" s="48"/>
      <c r="E21" s="48"/>
      <c r="F21" s="48"/>
      <c r="G21" s="48"/>
    </row>
    <row r="22" spans="1:8" x14ac:dyDescent="0.3">
      <c r="B22" s="28"/>
      <c r="C22" s="28"/>
      <c r="D22" s="28"/>
      <c r="E22" s="28"/>
      <c r="F22" s="28"/>
      <c r="G22" s="28"/>
    </row>
    <row r="23" spans="1:8" x14ac:dyDescent="0.3">
      <c r="B23" s="28"/>
      <c r="C23" s="28"/>
      <c r="D23" s="28"/>
      <c r="E23" s="28"/>
      <c r="F23" s="28"/>
      <c r="G23" s="28"/>
    </row>
    <row r="24" spans="1:8" x14ac:dyDescent="0.3">
      <c r="B24" s="28"/>
      <c r="C24" s="28"/>
      <c r="D24" s="28"/>
      <c r="E24" s="28"/>
      <c r="F24" s="28"/>
      <c r="G24" s="28"/>
    </row>
  </sheetData>
  <mergeCells count="4">
    <mergeCell ref="A4:B4"/>
    <mergeCell ref="A7:E7"/>
    <mergeCell ref="A15:E15"/>
    <mergeCell ref="A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SATURS</vt:lpstr>
      <vt:lpstr>KOPSAVILKUMS_Ieņēmumi</vt:lpstr>
      <vt:lpstr>1.1.</vt:lpstr>
      <vt:lpstr>1.2.</vt:lpstr>
      <vt:lpstr>1.3.</vt:lpstr>
      <vt:lpstr>1.4.</vt:lpstr>
      <vt:lpstr>1.5.</vt:lpstr>
      <vt:lpstr>KOPSAVILKUMS_Izdevumi</vt:lpstr>
      <vt:lpstr>2.1.</vt:lpstr>
      <vt:lpstr>2.2.</vt:lpstr>
      <vt:lpstr>2.3.</vt:lpstr>
      <vt:lpstr>2.4.</vt:lpstr>
      <vt:lpstr>2.5.</vt:lpstr>
      <vt:lpstr>2.6.</vt:lpstr>
      <vt:lpstr>3.1.</vt:lpstr>
      <vt:lpstr>3.2.</vt:lpstr>
      <vt:lpstr>3.3.</vt:lpstr>
      <vt:lpstr>'1.2.'!Print_Area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Evija Baltina</cp:lastModifiedBy>
  <dcterms:created xsi:type="dcterms:W3CDTF">2015-06-05T18:17:20Z</dcterms:created>
  <dcterms:modified xsi:type="dcterms:W3CDTF">2024-07-26T13:54:04Z</dcterms:modified>
</cp:coreProperties>
</file>