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zm-s-foxtrot.izm.resors\Public\Darba grupa_skolu modelis\20210114_Ceturta_tiksanas\"/>
    </mc:Choice>
  </mc:AlternateContent>
  <xr:revisionPtr revIDLastSave="0" documentId="13_ncr:1_{B63B6733-5A7C-486F-9FD4-6AE0899B7C8D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test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06" i="1" l="1"/>
  <c r="N103" i="1" s="1"/>
  <c r="N94" i="1"/>
  <c r="N82" i="1"/>
  <c r="N79" i="1" s="1"/>
  <c r="M106" i="1"/>
  <c r="M103" i="1" s="1"/>
  <c r="M94" i="1"/>
  <c r="M82" i="1"/>
  <c r="M79" i="1" s="1"/>
  <c r="N71" i="1"/>
  <c r="N43" i="1"/>
  <c r="M71" i="1"/>
  <c r="M43" i="1"/>
  <c r="N14" i="1"/>
  <c r="N15" i="1" s="1"/>
  <c r="N24" i="1" s="1"/>
  <c r="M14" i="1"/>
  <c r="M15" i="1" s="1"/>
  <c r="M24" i="1" s="1"/>
  <c r="M29" i="1" s="1"/>
  <c r="L14" i="1"/>
  <c r="L15" i="1" s="1"/>
  <c r="L24" i="1" s="1"/>
  <c r="L29" i="1" l="1"/>
  <c r="N26" i="1"/>
  <c r="M26" i="1"/>
  <c r="N83" i="1"/>
  <c r="N80" i="1"/>
  <c r="N107" i="1"/>
  <c r="N104" i="1"/>
  <c r="N91" i="1"/>
  <c r="M83" i="1"/>
  <c r="M80" i="1"/>
  <c r="M107" i="1"/>
  <c r="M104" i="1"/>
  <c r="M105" i="1" s="1"/>
  <c r="M91" i="1"/>
  <c r="N92" i="1" l="1"/>
  <c r="N93" i="1" s="1"/>
  <c r="N95" i="1"/>
  <c r="N100" i="1"/>
  <c r="N108" i="1"/>
  <c r="N116" i="1" s="1"/>
  <c r="N76" i="1"/>
  <c r="N84" i="1"/>
  <c r="N105" i="1"/>
  <c r="N81" i="1"/>
  <c r="M92" i="1"/>
  <c r="M93" i="1" s="1"/>
  <c r="M95" i="1"/>
  <c r="M101" i="1"/>
  <c r="M109" i="1"/>
  <c r="M84" i="1"/>
  <c r="M113" i="1" s="1"/>
  <c r="M76" i="1"/>
  <c r="M100" i="1"/>
  <c r="M108" i="1"/>
  <c r="M116" i="1" s="1"/>
  <c r="M27" i="1" s="1"/>
  <c r="M81" i="1"/>
  <c r="N112" i="1" l="1"/>
  <c r="M110" i="1"/>
  <c r="M112" i="1"/>
  <c r="N101" i="1"/>
  <c r="N109" i="1"/>
  <c r="N110" i="1" s="1"/>
  <c r="N97" i="1"/>
  <c r="N89" i="1"/>
  <c r="N113" i="1"/>
  <c r="N27" i="1" s="1"/>
  <c r="N77" i="1"/>
  <c r="N78" i="1" s="1"/>
  <c r="N85" i="1"/>
  <c r="N86" i="1" s="1"/>
  <c r="N88" i="1"/>
  <c r="N96" i="1"/>
  <c r="N115" i="1" s="1"/>
  <c r="M97" i="1"/>
  <c r="M89" i="1"/>
  <c r="M85" i="1"/>
  <c r="M86" i="1" s="1"/>
  <c r="M77" i="1"/>
  <c r="M78" i="1" s="1"/>
  <c r="M88" i="1"/>
  <c r="M96" i="1"/>
  <c r="M115" i="1" s="1"/>
  <c r="N114" i="1" l="1"/>
  <c r="M98" i="1"/>
  <c r="M114" i="1"/>
  <c r="N98" i="1"/>
  <c r="L106" i="1" l="1"/>
  <c r="L103" i="1" s="1"/>
  <c r="L104" i="1" s="1"/>
  <c r="L94" i="1"/>
  <c r="L91" i="1" s="1"/>
  <c r="L82" i="1"/>
  <c r="L71" i="1"/>
  <c r="L26" i="1" s="1"/>
  <c r="L43" i="1"/>
  <c r="K106" i="1"/>
  <c r="K103" i="1" s="1"/>
  <c r="K107" i="1" s="1"/>
  <c r="K94" i="1"/>
  <c r="K91" i="1" s="1"/>
  <c r="K82" i="1"/>
  <c r="K79" i="1" s="1"/>
  <c r="K83" i="1" s="1"/>
  <c r="K41" i="1"/>
  <c r="J106" i="1"/>
  <c r="J103" i="1" s="1"/>
  <c r="J107" i="1" s="1"/>
  <c r="J94" i="1"/>
  <c r="J91" i="1" s="1"/>
  <c r="J82" i="1"/>
  <c r="J79" i="1" s="1"/>
  <c r="J80" i="1" s="1"/>
  <c r="J41" i="1"/>
  <c r="I106" i="1"/>
  <c r="I103" i="1" s="1"/>
  <c r="I104" i="1" s="1"/>
  <c r="I94" i="1"/>
  <c r="I91" i="1" s="1"/>
  <c r="I82" i="1"/>
  <c r="I79" i="1" s="1"/>
  <c r="I83" i="1" s="1"/>
  <c r="I41" i="1"/>
  <c r="H106" i="1"/>
  <c r="H103" i="1" s="1"/>
  <c r="H107" i="1" s="1"/>
  <c r="H94" i="1"/>
  <c r="H91" i="1" s="1"/>
  <c r="H82" i="1"/>
  <c r="H79" i="1" s="1"/>
  <c r="H83" i="1" s="1"/>
  <c r="H41" i="1"/>
  <c r="G106" i="1"/>
  <c r="G103" i="1" s="1"/>
  <c r="G107" i="1" s="1"/>
  <c r="G94" i="1"/>
  <c r="G82" i="1"/>
  <c r="G79" i="1" s="1"/>
  <c r="G80" i="1" s="1"/>
  <c r="G41" i="1"/>
  <c r="F106" i="1"/>
  <c r="F103" i="1" s="1"/>
  <c r="F104" i="1" s="1"/>
  <c r="F94" i="1"/>
  <c r="F91" i="1" s="1"/>
  <c r="F82" i="1"/>
  <c r="F79" i="1" s="1"/>
  <c r="F83" i="1" s="1"/>
  <c r="F41" i="1"/>
  <c r="E106" i="1"/>
  <c r="E94" i="1"/>
  <c r="E91" i="1" s="1"/>
  <c r="E82" i="1"/>
  <c r="E41" i="1"/>
  <c r="K14" i="1"/>
  <c r="K15" i="1" s="1"/>
  <c r="K24" i="1" s="1"/>
  <c r="J14" i="1"/>
  <c r="J15" i="1" s="1"/>
  <c r="J24" i="1" s="1"/>
  <c r="I14" i="1"/>
  <c r="I15" i="1" s="1"/>
  <c r="I24" i="1" s="1"/>
  <c r="H14" i="1"/>
  <c r="H15" i="1" s="1"/>
  <c r="H24" i="1" s="1"/>
  <c r="G14" i="1"/>
  <c r="G15" i="1" s="1"/>
  <c r="G24" i="1" s="1"/>
  <c r="F14" i="1"/>
  <c r="F15" i="1" s="1"/>
  <c r="F24" i="1" s="1"/>
  <c r="D82" i="1"/>
  <c r="D79" i="1" s="1"/>
  <c r="D80" i="1" s="1"/>
  <c r="K29" i="1" l="1"/>
  <c r="H29" i="1"/>
  <c r="I29" i="1"/>
  <c r="F29" i="1"/>
  <c r="J29" i="1"/>
  <c r="K26" i="1"/>
  <c r="J26" i="1"/>
  <c r="I26" i="1"/>
  <c r="G26" i="1"/>
  <c r="H26" i="1"/>
  <c r="F26" i="1"/>
  <c r="G81" i="1"/>
  <c r="G77" i="1" s="1"/>
  <c r="J81" i="1"/>
  <c r="J85" i="1" s="1"/>
  <c r="L79" i="1"/>
  <c r="L80" i="1" s="1"/>
  <c r="L84" i="1" s="1"/>
  <c r="L92" i="1"/>
  <c r="L95" i="1"/>
  <c r="L100" i="1"/>
  <c r="L108" i="1"/>
  <c r="L105" i="1"/>
  <c r="L107" i="1"/>
  <c r="K92" i="1"/>
  <c r="K93" i="1" s="1"/>
  <c r="K95" i="1"/>
  <c r="K104" i="1"/>
  <c r="K105" i="1" s="1"/>
  <c r="K80" i="1"/>
  <c r="J92" i="1"/>
  <c r="J93" i="1" s="1"/>
  <c r="J95" i="1"/>
  <c r="J84" i="1"/>
  <c r="J76" i="1"/>
  <c r="J104" i="1"/>
  <c r="J105" i="1" s="1"/>
  <c r="J83" i="1"/>
  <c r="I92" i="1"/>
  <c r="I93" i="1" s="1"/>
  <c r="I95" i="1"/>
  <c r="I100" i="1"/>
  <c r="I108" i="1"/>
  <c r="I105" i="1"/>
  <c r="I107" i="1"/>
  <c r="I80" i="1"/>
  <c r="H92" i="1"/>
  <c r="H93" i="1" s="1"/>
  <c r="H95" i="1"/>
  <c r="H104" i="1"/>
  <c r="H80" i="1"/>
  <c r="G84" i="1"/>
  <c r="G76" i="1"/>
  <c r="G104" i="1"/>
  <c r="G105" i="1" s="1"/>
  <c r="G91" i="1"/>
  <c r="G83" i="1"/>
  <c r="F92" i="1"/>
  <c r="F93" i="1" s="1"/>
  <c r="F95" i="1"/>
  <c r="F100" i="1"/>
  <c r="F108" i="1"/>
  <c r="F105" i="1"/>
  <c r="F107" i="1"/>
  <c r="F80" i="1"/>
  <c r="D76" i="1"/>
  <c r="D84" i="1"/>
  <c r="E95" i="1"/>
  <c r="E92" i="1"/>
  <c r="E79" i="1"/>
  <c r="E103" i="1"/>
  <c r="D81" i="1"/>
  <c r="D77" i="1" s="1"/>
  <c r="G85" i="1" l="1"/>
  <c r="G86" i="1" s="1"/>
  <c r="L112" i="1"/>
  <c r="L76" i="1"/>
  <c r="G78" i="1"/>
  <c r="J77" i="1"/>
  <c r="J78" i="1" s="1"/>
  <c r="L83" i="1"/>
  <c r="D78" i="1"/>
  <c r="L81" i="1"/>
  <c r="L101" i="1"/>
  <c r="L109" i="1"/>
  <c r="L110" i="1" s="1"/>
  <c r="L116" i="1"/>
  <c r="L96" i="1"/>
  <c r="L115" i="1" s="1"/>
  <c r="L88" i="1"/>
  <c r="L93" i="1"/>
  <c r="K97" i="1"/>
  <c r="K89" i="1"/>
  <c r="K84" i="1"/>
  <c r="K76" i="1"/>
  <c r="K100" i="1"/>
  <c r="K108" i="1"/>
  <c r="K96" i="1"/>
  <c r="K115" i="1" s="1"/>
  <c r="K88" i="1"/>
  <c r="K101" i="1"/>
  <c r="K109" i="1"/>
  <c r="K81" i="1"/>
  <c r="J101" i="1"/>
  <c r="J109" i="1"/>
  <c r="J86" i="1"/>
  <c r="J113" i="1"/>
  <c r="J89" i="1"/>
  <c r="J97" i="1"/>
  <c r="J100" i="1"/>
  <c r="J108" i="1"/>
  <c r="J96" i="1"/>
  <c r="J115" i="1" s="1"/>
  <c r="J88" i="1"/>
  <c r="I84" i="1"/>
  <c r="I76" i="1"/>
  <c r="I97" i="1"/>
  <c r="I89" i="1"/>
  <c r="I116" i="1"/>
  <c r="I96" i="1"/>
  <c r="I115" i="1" s="1"/>
  <c r="I88" i="1"/>
  <c r="I101" i="1"/>
  <c r="I109" i="1"/>
  <c r="I110" i="1" s="1"/>
  <c r="I81" i="1"/>
  <c r="H84" i="1"/>
  <c r="H76" i="1"/>
  <c r="H96" i="1"/>
  <c r="H115" i="1" s="1"/>
  <c r="H88" i="1"/>
  <c r="H89" i="1"/>
  <c r="H97" i="1"/>
  <c r="H100" i="1"/>
  <c r="H108" i="1"/>
  <c r="H105" i="1"/>
  <c r="H81" i="1"/>
  <c r="G113" i="1"/>
  <c r="G92" i="1"/>
  <c r="G95" i="1"/>
  <c r="G101" i="1"/>
  <c r="G109" i="1"/>
  <c r="G100" i="1"/>
  <c r="G108" i="1"/>
  <c r="F84" i="1"/>
  <c r="F76" i="1"/>
  <c r="F97" i="1"/>
  <c r="F89" i="1"/>
  <c r="F116" i="1"/>
  <c r="F96" i="1"/>
  <c r="F115" i="1" s="1"/>
  <c r="F88" i="1"/>
  <c r="F101" i="1"/>
  <c r="F109" i="1"/>
  <c r="F110" i="1" s="1"/>
  <c r="F81" i="1"/>
  <c r="E88" i="1"/>
  <c r="E96" i="1"/>
  <c r="E115" i="1" s="1"/>
  <c r="E93" i="1"/>
  <c r="E104" i="1"/>
  <c r="E107" i="1"/>
  <c r="E80" i="1"/>
  <c r="E81" i="1" s="1"/>
  <c r="E83" i="1"/>
  <c r="J114" i="1" l="1"/>
  <c r="J98" i="1"/>
  <c r="F98" i="1"/>
  <c r="L113" i="1"/>
  <c r="L77" i="1"/>
  <c r="L78" i="1" s="1"/>
  <c r="L85" i="1"/>
  <c r="L86" i="1" s="1"/>
  <c r="I98" i="1"/>
  <c r="K98" i="1"/>
  <c r="L89" i="1"/>
  <c r="L97" i="1"/>
  <c r="L98" i="1" s="1"/>
  <c r="L114" i="1"/>
  <c r="L27" i="1" s="1"/>
  <c r="K113" i="1"/>
  <c r="K116" i="1"/>
  <c r="K110" i="1"/>
  <c r="K85" i="1"/>
  <c r="K86" i="1" s="1"/>
  <c r="K77" i="1"/>
  <c r="K78" i="1" s="1"/>
  <c r="K114" i="1"/>
  <c r="J116" i="1"/>
  <c r="J110" i="1"/>
  <c r="I113" i="1"/>
  <c r="I85" i="1"/>
  <c r="I86" i="1" s="1"/>
  <c r="I77" i="1"/>
  <c r="I78" i="1" s="1"/>
  <c r="I114" i="1"/>
  <c r="H85" i="1"/>
  <c r="H86" i="1" s="1"/>
  <c r="H77" i="1"/>
  <c r="H78" i="1" s="1"/>
  <c r="H116" i="1"/>
  <c r="H98" i="1"/>
  <c r="H101" i="1"/>
  <c r="H109" i="1"/>
  <c r="H110" i="1" s="1"/>
  <c r="H114" i="1"/>
  <c r="H113" i="1"/>
  <c r="G110" i="1"/>
  <c r="G116" i="1"/>
  <c r="G96" i="1"/>
  <c r="G115" i="1" s="1"/>
  <c r="G88" i="1"/>
  <c r="G93" i="1"/>
  <c r="F113" i="1"/>
  <c r="F85" i="1"/>
  <c r="F86" i="1" s="1"/>
  <c r="F77" i="1"/>
  <c r="F78" i="1" s="1"/>
  <c r="F114" i="1"/>
  <c r="E89" i="1"/>
  <c r="E97" i="1"/>
  <c r="E98" i="1" s="1"/>
  <c r="E114" i="1"/>
  <c r="E85" i="1"/>
  <c r="E77" i="1"/>
  <c r="E100" i="1"/>
  <c r="E108" i="1"/>
  <c r="E116" i="1" s="1"/>
  <c r="E84" i="1"/>
  <c r="E76" i="1"/>
  <c r="E105" i="1"/>
  <c r="E86" i="1" l="1"/>
  <c r="I27" i="1"/>
  <c r="J27" i="1"/>
  <c r="K27" i="1"/>
  <c r="H27" i="1"/>
  <c r="F27" i="1"/>
  <c r="E78" i="1"/>
  <c r="G114" i="1"/>
  <c r="G89" i="1"/>
  <c r="G97" i="1"/>
  <c r="G98" i="1" s="1"/>
  <c r="E101" i="1"/>
  <c r="E109" i="1"/>
  <c r="E110" i="1" s="1"/>
  <c r="E113" i="1"/>
  <c r="G27" i="1" l="1"/>
  <c r="C106" i="1"/>
  <c r="C94" i="1"/>
  <c r="D41" i="1"/>
  <c r="C41" i="1"/>
  <c r="C103" i="1" l="1"/>
  <c r="C104" i="1" s="1"/>
  <c r="C91" i="1"/>
  <c r="C92" i="1" s="1"/>
  <c r="C107" i="1" l="1"/>
  <c r="C105" i="1"/>
  <c r="C95" i="1"/>
  <c r="C93" i="1"/>
  <c r="C109" i="1" l="1"/>
  <c r="C101" i="1"/>
  <c r="C100" i="1"/>
  <c r="C102" i="1" s="1"/>
  <c r="C108" i="1"/>
  <c r="C110" i="1" s="1"/>
  <c r="C97" i="1"/>
  <c r="C89" i="1"/>
  <c r="C88" i="1"/>
  <c r="C96" i="1"/>
  <c r="C114" i="1" l="1"/>
  <c r="C115" i="1"/>
  <c r="C116" i="1"/>
  <c r="C98" i="1"/>
  <c r="C90" i="1"/>
  <c r="E14" i="1" l="1"/>
  <c r="E15" i="1" s="1"/>
  <c r="E24" i="1" s="1"/>
  <c r="D14" i="1"/>
  <c r="D15" i="1" s="1"/>
  <c r="D24" i="1" s="1"/>
  <c r="C14" i="1"/>
  <c r="D29" i="1" l="1"/>
  <c r="E27" i="1"/>
  <c r="E29" i="1"/>
  <c r="E26" i="1"/>
  <c r="D26" i="1"/>
  <c r="C15" i="1"/>
  <c r="C24" i="1" s="1"/>
  <c r="C29" i="1" l="1"/>
  <c r="C27" i="1"/>
  <c r="D106" i="1"/>
  <c r="D94" i="1"/>
  <c r="D83" i="1"/>
  <c r="D113" i="1" s="1"/>
  <c r="C138" i="1"/>
  <c r="G29" i="1" s="1"/>
  <c r="C137" i="1"/>
  <c r="C82" i="1"/>
  <c r="M28" i="1" l="1"/>
  <c r="N28" i="1"/>
  <c r="N29" i="1"/>
  <c r="L28" i="1"/>
  <c r="H28" i="1"/>
  <c r="I28" i="1"/>
  <c r="K28" i="1"/>
  <c r="J28" i="1"/>
  <c r="F28" i="1"/>
  <c r="G28" i="1"/>
  <c r="E28" i="1"/>
  <c r="D91" i="1"/>
  <c r="D92" i="1" s="1"/>
  <c r="D88" i="1" s="1"/>
  <c r="D103" i="1"/>
  <c r="D104" i="1" s="1"/>
  <c r="D100" i="1" s="1"/>
  <c r="D85" i="1"/>
  <c r="C79" i="1"/>
  <c r="C80" i="1" s="1"/>
  <c r="D96" i="1" l="1"/>
  <c r="D93" i="1"/>
  <c r="D89" i="1" s="1"/>
  <c r="D107" i="1"/>
  <c r="D108" i="1"/>
  <c r="D105" i="1"/>
  <c r="D95" i="1"/>
  <c r="D115" i="1" s="1"/>
  <c r="C76" i="1"/>
  <c r="C84" i="1"/>
  <c r="C81" i="1"/>
  <c r="C77" i="1" s="1"/>
  <c r="C83" i="1"/>
  <c r="D86" i="1"/>
  <c r="D116" i="1" l="1"/>
  <c r="D114" i="1"/>
  <c r="D27" i="1" s="1"/>
  <c r="D28" i="1" s="1"/>
  <c r="D97" i="1"/>
  <c r="D98" i="1" s="1"/>
  <c r="C113" i="1"/>
  <c r="C85" i="1"/>
  <c r="C86" i="1" s="1"/>
  <c r="D101" i="1"/>
  <c r="D109" i="1"/>
  <c r="D110" i="1" s="1"/>
  <c r="C78" i="1" l="1"/>
  <c r="C28" i="1" l="1"/>
  <c r="C6" i="1" s="1"/>
  <c r="C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dacek_ib4q3dx</author>
  </authors>
  <commentList>
    <comment ref="B6" authorId="0" shapeId="0" xr:uid="{B4E8B8A0-B2FD-42FA-B634-3CF1C6F6BD6C}">
      <text>
        <r>
          <rPr>
            <sz val="9"/>
            <color indexed="81"/>
            <rFont val="Tahoma"/>
            <family val="2"/>
            <charset val="204"/>
          </rPr>
          <t>Bez darba devēja VSAOI.</t>
        </r>
      </text>
    </comment>
  </commentList>
</comments>
</file>

<file path=xl/sharedStrings.xml><?xml version="1.0" encoding="utf-8"?>
<sst xmlns="http://schemas.openxmlformats.org/spreadsheetml/2006/main" count="179" uniqueCount="82">
  <si>
    <t>skolēnu skaits klases posmā</t>
  </si>
  <si>
    <t>Stundu izvēle</t>
  </si>
  <si>
    <t>klases grozs</t>
  </si>
  <si>
    <t>Pieņēmumi</t>
  </si>
  <si>
    <t>Klases lielumu intervāli</t>
  </si>
  <si>
    <t>mazai klasei no</t>
  </si>
  <si>
    <t>mazai klasei līdz</t>
  </si>
  <si>
    <t>vidējai klasei no</t>
  </si>
  <si>
    <t>vidējai klasei līdz</t>
  </si>
  <si>
    <t>lielai klasei no</t>
  </si>
  <si>
    <t>mikro klasei no</t>
  </si>
  <si>
    <t>mikro klasei līdz</t>
  </si>
  <si>
    <t>Pamata klases lielums</t>
  </si>
  <si>
    <t>ATR 1</t>
  </si>
  <si>
    <t>ATR 2</t>
  </si>
  <si>
    <t>ATR 3</t>
  </si>
  <si>
    <t>ATR 4</t>
  </si>
  <si>
    <t>Skolotāja slodze (amata vieta)</t>
  </si>
  <si>
    <t>mazai klasei</t>
  </si>
  <si>
    <t>vidējai klasei</t>
  </si>
  <si>
    <t>iekļaujošai klasei</t>
  </si>
  <si>
    <t>lielai klasei</t>
  </si>
  <si>
    <r>
      <t xml:space="preserve">Kopējā modeļa pieņēmumi testam pieejami atgrupējot šeit </t>
    </r>
    <r>
      <rPr>
        <sz val="11"/>
        <color theme="0" tint="-0.499984740745262"/>
        <rFont val="Calibri"/>
        <family val="2"/>
        <charset val="186"/>
      </rPr>
      <t>↙</t>
    </r>
  </si>
  <si>
    <t>1.klase</t>
  </si>
  <si>
    <t>2.klase</t>
  </si>
  <si>
    <t>3.klase</t>
  </si>
  <si>
    <t>4.klase</t>
  </si>
  <si>
    <t>5.klase</t>
  </si>
  <si>
    <t>6.klase</t>
  </si>
  <si>
    <t>7.klase</t>
  </si>
  <si>
    <t>8.klase</t>
  </si>
  <si>
    <t>9.klase</t>
  </si>
  <si>
    <t>10.klase</t>
  </si>
  <si>
    <t>11.klase</t>
  </si>
  <si>
    <t>12.klase</t>
  </si>
  <si>
    <t>Skolēna mācību programmas</t>
  </si>
  <si>
    <t>nedēļā mācību stundas</t>
  </si>
  <si>
    <t>+ sports</t>
  </si>
  <si>
    <t>1.-3.klase</t>
  </si>
  <si>
    <t>4.-9.klase</t>
  </si>
  <si>
    <t>10.-12.klase</t>
  </si>
  <si>
    <t>minimālais stundu apjoms</t>
  </si>
  <si>
    <t>1.-9.klase</t>
  </si>
  <si>
    <t>zem min. apjoma, par 6 st. PB</t>
  </si>
  <si>
    <t>+ vēl 1 matemātikas skolotājs</t>
  </si>
  <si>
    <t>+ vēl 1 latviešu valodas skolotājs</t>
  </si>
  <si>
    <t>+ dalītai svešvalodai nedēļā</t>
  </si>
  <si>
    <t>+ otrai dalītai svešvalodai</t>
  </si>
  <si>
    <t>5.-9.klase</t>
  </si>
  <si>
    <t>+  tehnoloģiju jomas māc. priekšmets</t>
  </si>
  <si>
    <t>+ klāt 1 padziļinātais kurss</t>
  </si>
  <si>
    <t>Likme</t>
  </si>
  <si>
    <t>neklātienes vai tālmācības lielai klasei</t>
  </si>
  <si>
    <t>neklātienes-tālmācības klasei</t>
  </si>
  <si>
    <t>iekļaujošā klase</t>
  </si>
  <si>
    <t>neklātienes-tālmācības klase</t>
  </si>
  <si>
    <t>jā</t>
  </si>
  <si>
    <t>nē</t>
  </si>
  <si>
    <t>klases komplektu nosacītais skaits</t>
  </si>
  <si>
    <t>finansējums skolotāju algām mēnesī</t>
  </si>
  <si>
    <t>stundu apjoms, t.sk. audzināšana</t>
  </si>
  <si>
    <t>kontaktstundas</t>
  </si>
  <si>
    <t>kvalitatīva mācību procesa sagatavošanai</t>
  </si>
  <si>
    <t>+ konsultācijas (5% no kontaktst. mazām klasēm)</t>
  </si>
  <si>
    <t>kopā, %%</t>
  </si>
  <si>
    <t>kopā, nedēļā</t>
  </si>
  <si>
    <t>kopā, gadā</t>
  </si>
  <si>
    <t>+ konsultācijas (7,5% no kontaktst. vidējām klasēm)</t>
  </si>
  <si>
    <t>+ konsultācijas (10% no kontaktst. lielām klasēm)</t>
  </si>
  <si>
    <t>t.sk. PB par mikro 1.-9.kl., par mazām 10.-12.kl.</t>
  </si>
  <si>
    <t>skolotāju slodzes nedēļā</t>
  </si>
  <si>
    <t>mācību plāns nedēļā</t>
  </si>
  <si>
    <t>iekļaujošo klašu skaits</t>
  </si>
  <si>
    <t>neklātienes-tālmācības klašu skaits</t>
  </si>
  <si>
    <t>vidējais izglītojamo skaits klases komplektā</t>
  </si>
  <si>
    <t>kopā finansējums mēnesī</t>
  </si>
  <si>
    <t>nedēļas stundu izvēle</t>
  </si>
  <si>
    <t>skolas ATR izvēle</t>
  </si>
  <si>
    <t>skolas nosaukums</t>
  </si>
  <si>
    <t>sākumskola</t>
  </si>
  <si>
    <t>pamatskola</t>
  </si>
  <si>
    <t>vidusskola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</si>
</sst>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[$€-426]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8C080C"/>
      <name val="Calibri"/>
      <family val="2"/>
      <charset val="204"/>
      <scheme val="minor"/>
    </font>
    <font>
      <sz val="11"/>
      <color theme="0" tint="-0.499984740745262"/>
      <name val="Calibri"/>
      <family val="2"/>
      <charset val="186"/>
      <scheme val="minor"/>
    </font>
    <font>
      <sz val="11"/>
      <color theme="0" tint="-0.499984740745262"/>
      <name val="Calibri"/>
      <family val="2"/>
      <charset val="186"/>
    </font>
    <font>
      <b/>
      <sz val="11"/>
      <color rgb="FF68478D"/>
      <name val="Calibri"/>
      <family val="2"/>
      <charset val="204"/>
      <scheme val="minor"/>
    </font>
    <font>
      <sz val="11"/>
      <color rgb="FF68478D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b/>
      <sz val="11"/>
      <color rgb="FF8C080C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8C080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3CEDC"/>
        <bgColor indexed="64"/>
      </patternFill>
    </fill>
  </fills>
  <borders count="8">
    <border>
      <left/>
      <right/>
      <top/>
      <bottom/>
      <diagonal/>
    </border>
    <border>
      <left style="hair">
        <color rgb="FF8C080C"/>
      </left>
      <right style="hair">
        <color rgb="FF8C080C"/>
      </right>
      <top style="hair">
        <color rgb="FF8C080C"/>
      </top>
      <bottom style="hair">
        <color rgb="FF8C080C"/>
      </bottom>
      <diagonal/>
    </border>
    <border>
      <left style="hair">
        <color rgb="FF8C080C"/>
      </left>
      <right/>
      <top style="hair">
        <color rgb="FF8C080C"/>
      </top>
      <bottom style="hair">
        <color rgb="FF8C080C"/>
      </bottom>
      <diagonal/>
    </border>
    <border>
      <left/>
      <right/>
      <top style="hair">
        <color rgb="FF8C080C"/>
      </top>
      <bottom style="hair">
        <color rgb="FF8C080C"/>
      </bottom>
      <diagonal/>
    </border>
    <border>
      <left/>
      <right style="hair">
        <color rgb="FF8C080C"/>
      </right>
      <top style="hair">
        <color rgb="FF8C080C"/>
      </top>
      <bottom style="hair">
        <color rgb="FF8C080C"/>
      </bottom>
      <diagonal/>
    </border>
    <border>
      <left/>
      <right/>
      <top/>
      <bottom style="hair">
        <color rgb="FF8C080C"/>
      </bottom>
      <diagonal/>
    </border>
    <border>
      <left style="hair">
        <color rgb="FF8C080C"/>
      </left>
      <right style="hair">
        <color rgb="FF8C080C"/>
      </right>
      <top/>
      <bottom style="hair">
        <color rgb="FF8C080C"/>
      </bottom>
      <diagonal/>
    </border>
    <border>
      <left/>
      <right style="hair">
        <color rgb="FF8C080C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right"/>
    </xf>
    <xf numFmtId="0" fontId="0" fillId="0" borderId="4" xfId="0" applyBorder="1"/>
    <xf numFmtId="0" fontId="0" fillId="0" borderId="0" xfId="0" applyFill="1" applyBorder="1" applyAlignment="1">
      <alignment horizontal="right"/>
    </xf>
    <xf numFmtId="0" fontId="4" fillId="0" borderId="0" xfId="0" applyFont="1"/>
    <xf numFmtId="0" fontId="0" fillId="0" borderId="1" xfId="0" applyBorder="1"/>
    <xf numFmtId="0" fontId="3" fillId="4" borderId="1" xfId="0" applyFont="1" applyFill="1" applyBorder="1"/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0" fontId="0" fillId="7" borderId="1" xfId="0" applyFill="1" applyBorder="1" applyAlignment="1">
      <alignment horizontal="right"/>
    </xf>
    <xf numFmtId="0" fontId="6" fillId="0" borderId="0" xfId="0" applyFont="1" applyAlignment="1">
      <alignment horizontal="right"/>
    </xf>
    <xf numFmtId="0" fontId="0" fillId="8" borderId="1" xfId="0" applyFill="1" applyBorder="1" applyAlignment="1">
      <alignment horizontal="right"/>
    </xf>
    <xf numFmtId="2" fontId="0" fillId="0" borderId="1" xfId="0" applyNumberFormat="1" applyBorder="1"/>
    <xf numFmtId="164" fontId="0" fillId="0" borderId="1" xfId="0" applyNumberFormat="1" applyBorder="1"/>
    <xf numFmtId="0" fontId="2" fillId="2" borderId="1" xfId="0" applyFont="1" applyFill="1" applyBorder="1" applyAlignment="1">
      <alignment horizontal="right"/>
    </xf>
    <xf numFmtId="9" fontId="2" fillId="0" borderId="1" xfId="0" applyNumberFormat="1" applyFont="1" applyBorder="1"/>
    <xf numFmtId="0" fontId="2" fillId="0" borderId="0" xfId="0" applyFont="1"/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8" fillId="7" borderId="1" xfId="0" quotePrefix="1" applyFont="1" applyFill="1" applyBorder="1" applyAlignment="1">
      <alignment horizontal="right"/>
    </xf>
    <xf numFmtId="0" fontId="2" fillId="8" borderId="1" xfId="0" quotePrefix="1" applyFont="1" applyFill="1" applyBorder="1" applyAlignment="1">
      <alignment horizontal="left"/>
    </xf>
    <xf numFmtId="0" fontId="2" fillId="8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right"/>
    </xf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8" fillId="6" borderId="1" xfId="0" quotePrefix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0" fillId="0" borderId="0" xfId="0" applyBorder="1"/>
    <xf numFmtId="0" fontId="1" fillId="0" borderId="0" xfId="0" applyFont="1" applyFill="1" applyBorder="1"/>
    <xf numFmtId="0" fontId="2" fillId="6" borderId="1" xfId="0" applyFont="1" applyFill="1" applyBorder="1" applyAlignment="1">
      <alignment horizontal="right"/>
    </xf>
    <xf numFmtId="0" fontId="2" fillId="7" borderId="1" xfId="0" applyFont="1" applyFill="1" applyBorder="1" applyAlignment="1">
      <alignment horizontal="right"/>
    </xf>
    <xf numFmtId="0" fontId="2" fillId="0" borderId="1" xfId="0" applyFont="1" applyFill="1" applyBorder="1"/>
    <xf numFmtId="0" fontId="3" fillId="4" borderId="0" xfId="0" applyFont="1" applyFill="1"/>
    <xf numFmtId="0" fontId="6" fillId="0" borderId="1" xfId="0" applyFont="1" applyBorder="1"/>
    <xf numFmtId="3" fontId="3" fillId="4" borderId="1" xfId="0" applyNumberFormat="1" applyFont="1" applyFill="1" applyBorder="1"/>
    <xf numFmtId="0" fontId="6" fillId="0" borderId="0" xfId="0" applyFont="1" applyAlignment="1">
      <alignment horizontal="left"/>
    </xf>
    <xf numFmtId="0" fontId="2" fillId="9" borderId="1" xfId="0" applyFont="1" applyFill="1" applyBorder="1" applyAlignment="1">
      <alignment horizontal="left"/>
    </xf>
    <xf numFmtId="0" fontId="8" fillId="9" borderId="1" xfId="0" applyFont="1" applyFill="1" applyBorder="1" applyAlignment="1">
      <alignment horizontal="right"/>
    </xf>
    <xf numFmtId="0" fontId="3" fillId="4" borderId="0" xfId="0" applyFont="1" applyFill="1" applyAlignment="1">
      <alignment horizontal="right"/>
    </xf>
    <xf numFmtId="0" fontId="7" fillId="0" borderId="1" xfId="0" applyFont="1" applyBorder="1"/>
    <xf numFmtId="0" fontId="9" fillId="0" borderId="0" xfId="0" applyFont="1"/>
    <xf numFmtId="0" fontId="0" fillId="2" borderId="1" xfId="0" quotePrefix="1" applyFill="1" applyBorder="1" applyAlignment="1">
      <alignment horizontal="right"/>
    </xf>
    <xf numFmtId="164" fontId="8" fillId="0" borderId="1" xfId="0" applyNumberFormat="1" applyFont="1" applyFill="1" applyBorder="1"/>
    <xf numFmtId="9" fontId="3" fillId="4" borderId="6" xfId="0" applyNumberFormat="1" applyFont="1" applyFill="1" applyBorder="1"/>
    <xf numFmtId="9" fontId="0" fillId="0" borderId="1" xfId="0" applyNumberFormat="1" applyBorder="1"/>
    <xf numFmtId="3" fontId="0" fillId="0" borderId="1" xfId="0" applyNumberFormat="1" applyBorder="1"/>
    <xf numFmtId="3" fontId="2" fillId="0" borderId="1" xfId="0" applyNumberFormat="1" applyFont="1" applyBorder="1"/>
    <xf numFmtId="0" fontId="0" fillId="6" borderId="1" xfId="0" quotePrefix="1" applyFill="1" applyBorder="1" applyAlignment="1">
      <alignment horizontal="right"/>
    </xf>
    <xf numFmtId="0" fontId="0" fillId="7" borderId="1" xfId="0" quotePrefix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165" fontId="0" fillId="0" borderId="0" xfId="0" applyNumberFormat="1"/>
    <xf numFmtId="0" fontId="11" fillId="0" borderId="0" xfId="0" applyFont="1" applyAlignment="1">
      <alignment horizontal="right"/>
    </xf>
    <xf numFmtId="0" fontId="1" fillId="3" borderId="1" xfId="0" applyFont="1" applyFill="1" applyBorder="1"/>
    <xf numFmtId="0" fontId="3" fillId="0" borderId="1" xfId="0" applyFont="1" applyFill="1" applyBorder="1"/>
    <xf numFmtId="0" fontId="0" fillId="0" borderId="1" xfId="0" applyBorder="1" applyAlignment="1">
      <alignment horizontal="right"/>
    </xf>
    <xf numFmtId="1" fontId="0" fillId="0" borderId="1" xfId="0" applyNumberFormat="1" applyBorder="1"/>
    <xf numFmtId="0" fontId="1" fillId="3" borderId="4" xfId="0" applyFont="1" applyFill="1" applyBorder="1"/>
    <xf numFmtId="1" fontId="0" fillId="0" borderId="4" xfId="0" applyNumberFormat="1" applyBorder="1"/>
    <xf numFmtId="0" fontId="0" fillId="0" borderId="4" xfId="0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3" fillId="0" borderId="4" xfId="0" applyFont="1" applyFill="1" applyBorder="1"/>
    <xf numFmtId="0" fontId="0" fillId="0" borderId="1" xfId="0" applyFill="1" applyBorder="1"/>
    <xf numFmtId="165" fontId="0" fillId="0" borderId="1" xfId="0" applyNumberFormat="1" applyBorder="1"/>
    <xf numFmtId="3" fontId="3" fillId="0" borderId="1" xfId="0" applyNumberFormat="1" applyFont="1" applyBorder="1"/>
    <xf numFmtId="3" fontId="3" fillId="0" borderId="4" xfId="0" applyNumberFormat="1" applyFont="1" applyBorder="1"/>
    <xf numFmtId="3" fontId="3" fillId="4" borderId="4" xfId="0" applyNumberFormat="1" applyFont="1" applyFill="1" applyBorder="1"/>
    <xf numFmtId="3" fontId="10" fillId="4" borderId="1" xfId="0" applyNumberFormat="1" applyFont="1" applyFill="1" applyBorder="1"/>
    <xf numFmtId="165" fontId="11" fillId="0" borderId="1" xfId="0" applyNumberFormat="1" applyFont="1" applyBorder="1"/>
    <xf numFmtId="0" fontId="0" fillId="0" borderId="5" xfId="0" applyBorder="1"/>
    <xf numFmtId="9" fontId="3" fillId="4" borderId="1" xfId="0" applyNumberFormat="1" applyFont="1" applyFill="1" applyBorder="1"/>
  </cellXfs>
  <cellStyles count="1">
    <cellStyle name="Normal" xfId="0" builtinId="0"/>
  </cellStyles>
  <dxfs count="30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8C080C"/>
      <color rgb="FFF39585"/>
      <color rgb="FF68478D"/>
      <color rgb="FF955F6D"/>
      <color rgb="FFD3CEDC"/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O144"/>
  <sheetViews>
    <sheetView showGridLines="0" tabSelected="1" zoomScale="115" zoomScaleNormal="115" workbookViewId="0">
      <selection activeCell="C3" sqref="C3"/>
    </sheetView>
  </sheetViews>
  <sheetFormatPr defaultRowHeight="15" outlineLevelRow="1" x14ac:dyDescent="0.25"/>
  <cols>
    <col min="1" max="1" width="1.7109375" customWidth="1"/>
    <col min="2" max="2" width="45.42578125" customWidth="1"/>
    <col min="11" max="11" width="9.140625" customWidth="1"/>
    <col min="15" max="15" width="2" customWidth="1"/>
  </cols>
  <sheetData>
    <row r="3" spans="2:15" x14ac:dyDescent="0.25">
      <c r="B3" s="1" t="s">
        <v>78</v>
      </c>
      <c r="C3" s="78"/>
      <c r="D3" s="78"/>
      <c r="E3" s="78"/>
      <c r="F3" s="78"/>
      <c r="G3" s="78"/>
      <c r="H3" s="78"/>
      <c r="I3" s="78"/>
      <c r="J3" s="78"/>
    </row>
    <row r="4" spans="2:15" x14ac:dyDescent="0.25">
      <c r="O4" s="32"/>
    </row>
    <row r="5" spans="2:15" x14ac:dyDescent="0.25">
      <c r="O5" s="32"/>
    </row>
    <row r="6" spans="2:15" x14ac:dyDescent="0.25">
      <c r="B6" s="1" t="s">
        <v>75</v>
      </c>
      <c r="C6" s="55">
        <f>SUM(C28:N28)</f>
        <v>27081.392999765092</v>
      </c>
      <c r="O6" s="32"/>
    </row>
    <row r="7" spans="2:15" x14ac:dyDescent="0.25">
      <c r="B7" s="1" t="s">
        <v>76</v>
      </c>
      <c r="C7" s="37">
        <v>40</v>
      </c>
      <c r="O7" s="32"/>
    </row>
    <row r="8" spans="2:15" x14ac:dyDescent="0.25">
      <c r="B8" s="1" t="s">
        <v>77</v>
      </c>
      <c r="C8" s="43" t="s">
        <v>13</v>
      </c>
      <c r="O8" s="32"/>
    </row>
    <row r="9" spans="2:15" x14ac:dyDescent="0.25">
      <c r="B9" s="1"/>
      <c r="O9" s="32"/>
    </row>
    <row r="10" spans="2:15" x14ac:dyDescent="0.25">
      <c r="O10" s="32"/>
    </row>
    <row r="11" spans="2:15" x14ac:dyDescent="0.25">
      <c r="B11" s="64"/>
      <c r="C11" s="66" t="s">
        <v>79</v>
      </c>
      <c r="D11" s="67"/>
      <c r="E11" s="61"/>
      <c r="F11" s="68" t="s">
        <v>80</v>
      </c>
      <c r="G11" s="69"/>
      <c r="H11" s="69"/>
      <c r="I11" s="69"/>
      <c r="J11" s="69"/>
      <c r="K11" s="70"/>
      <c r="L11" s="66" t="s">
        <v>81</v>
      </c>
      <c r="M11" s="67"/>
      <c r="N11" s="61"/>
      <c r="O11" s="33"/>
    </row>
    <row r="12" spans="2:15" x14ac:dyDescent="0.25">
      <c r="B12" s="64"/>
      <c r="C12" s="61" t="s">
        <v>23</v>
      </c>
      <c r="D12" s="57" t="s">
        <v>24</v>
      </c>
      <c r="E12" s="57" t="s">
        <v>25</v>
      </c>
      <c r="F12" s="58" t="s">
        <v>26</v>
      </c>
      <c r="G12" s="58" t="s">
        <v>27</v>
      </c>
      <c r="H12" s="58" t="s">
        <v>28</v>
      </c>
      <c r="I12" s="58" t="s">
        <v>29</v>
      </c>
      <c r="J12" s="58" t="s">
        <v>30</v>
      </c>
      <c r="K12" s="58" t="s">
        <v>31</v>
      </c>
      <c r="L12" s="57" t="s">
        <v>32</v>
      </c>
      <c r="M12" s="57" t="s">
        <v>33</v>
      </c>
      <c r="N12" s="57" t="s">
        <v>34</v>
      </c>
      <c r="O12" s="33"/>
    </row>
    <row r="13" spans="2:15" x14ac:dyDescent="0.25">
      <c r="B13" s="65" t="s">
        <v>0</v>
      </c>
      <c r="C13" s="75">
        <v>50</v>
      </c>
      <c r="D13" s="39">
        <v>57</v>
      </c>
      <c r="E13" s="39">
        <v>31</v>
      </c>
      <c r="F13" s="76">
        <v>44</v>
      </c>
      <c r="G13" s="39">
        <v>4</v>
      </c>
      <c r="H13" s="39">
        <v>43</v>
      </c>
      <c r="I13" s="39">
        <v>39</v>
      </c>
      <c r="J13" s="39">
        <v>24</v>
      </c>
      <c r="K13" s="39">
        <v>27</v>
      </c>
      <c r="L13" s="39">
        <v>70</v>
      </c>
      <c r="M13" s="39">
        <v>25</v>
      </c>
      <c r="N13" s="39">
        <v>5</v>
      </c>
      <c r="O13" s="32"/>
    </row>
    <row r="14" spans="2:15" x14ac:dyDescent="0.25">
      <c r="B14" s="65" t="s">
        <v>58</v>
      </c>
      <c r="C14" s="2">
        <f t="shared" ref="C14:N14" si="0">ROUNDUP(IF($C$8="ATR1",C13/C130,IF($C$8="ATR2",C13/C131,IF($C$8="ATR3",C13/C132,C13/C133))),0)</f>
        <v>3</v>
      </c>
      <c r="D14" s="5">
        <f t="shared" si="0"/>
        <v>3</v>
      </c>
      <c r="E14" s="5">
        <f t="shared" si="0"/>
        <v>2</v>
      </c>
      <c r="F14" s="5">
        <f t="shared" si="0"/>
        <v>3</v>
      </c>
      <c r="G14" s="5">
        <f t="shared" si="0"/>
        <v>1</v>
      </c>
      <c r="H14" s="5">
        <f t="shared" si="0"/>
        <v>2</v>
      </c>
      <c r="I14" s="5">
        <f t="shared" si="0"/>
        <v>2</v>
      </c>
      <c r="J14" s="5">
        <f t="shared" si="0"/>
        <v>1</v>
      </c>
      <c r="K14" s="5">
        <f t="shared" si="0"/>
        <v>2</v>
      </c>
      <c r="L14" s="5">
        <f t="shared" si="0"/>
        <v>3</v>
      </c>
      <c r="M14" s="5">
        <f t="shared" si="0"/>
        <v>1</v>
      </c>
      <c r="N14" s="5">
        <f t="shared" si="0"/>
        <v>1</v>
      </c>
    </row>
    <row r="15" spans="2:15" x14ac:dyDescent="0.25">
      <c r="B15" s="65" t="s">
        <v>74</v>
      </c>
      <c r="C15" s="62">
        <f t="shared" ref="C15:K15" si="1">ROUNDUP(IF(C13=0,0,C13/C14),0)</f>
        <v>17</v>
      </c>
      <c r="D15" s="60">
        <f t="shared" si="1"/>
        <v>19</v>
      </c>
      <c r="E15" s="60">
        <f t="shared" si="1"/>
        <v>16</v>
      </c>
      <c r="F15" s="60">
        <f t="shared" si="1"/>
        <v>15</v>
      </c>
      <c r="G15" s="60">
        <f t="shared" si="1"/>
        <v>4</v>
      </c>
      <c r="H15" s="60">
        <f t="shared" si="1"/>
        <v>22</v>
      </c>
      <c r="I15" s="60">
        <f t="shared" si="1"/>
        <v>20</v>
      </c>
      <c r="J15" s="60">
        <f t="shared" si="1"/>
        <v>24</v>
      </c>
      <c r="K15" s="60">
        <f t="shared" si="1"/>
        <v>14</v>
      </c>
      <c r="L15" s="60">
        <f t="shared" ref="L15:N15" si="2">ROUNDUP(IF(L13=0,0,L13/L14),0)</f>
        <v>24</v>
      </c>
      <c r="M15" s="60">
        <f t="shared" si="2"/>
        <v>25</v>
      </c>
      <c r="N15" s="60">
        <f t="shared" si="2"/>
        <v>5</v>
      </c>
    </row>
    <row r="16" spans="2:15" x14ac:dyDescent="0.25">
      <c r="B16" s="64"/>
    </row>
    <row r="17" spans="2:15" x14ac:dyDescent="0.25">
      <c r="B17" s="65" t="s">
        <v>54</v>
      </c>
      <c r="C17" s="63" t="s">
        <v>56</v>
      </c>
      <c r="D17" s="59" t="s">
        <v>57</v>
      </c>
      <c r="E17" s="59" t="s">
        <v>57</v>
      </c>
      <c r="F17" s="59" t="s">
        <v>57</v>
      </c>
      <c r="G17" s="59" t="s">
        <v>57</v>
      </c>
      <c r="H17" s="59" t="s">
        <v>57</v>
      </c>
      <c r="I17" s="59" t="s">
        <v>57</v>
      </c>
      <c r="J17" s="59" t="s">
        <v>57</v>
      </c>
      <c r="K17" s="59" t="s">
        <v>57</v>
      </c>
      <c r="L17" s="59" t="s">
        <v>57</v>
      </c>
      <c r="M17" s="59" t="s">
        <v>57</v>
      </c>
      <c r="N17" s="59" t="s">
        <v>57</v>
      </c>
      <c r="O17" s="32"/>
    </row>
    <row r="18" spans="2:15" x14ac:dyDescent="0.25">
      <c r="B18" s="65" t="s">
        <v>72</v>
      </c>
      <c r="C18" s="74">
        <v>1</v>
      </c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</row>
    <row r="20" spans="2:15" x14ac:dyDescent="0.25">
      <c r="C20" s="1"/>
      <c r="D20" s="1"/>
      <c r="E20" s="1"/>
      <c r="F20" s="1"/>
      <c r="G20" s="1"/>
      <c r="H20" s="1"/>
      <c r="I20" s="1"/>
      <c r="J20" s="1"/>
      <c r="K20" s="1" t="s">
        <v>55</v>
      </c>
      <c r="L20" s="59" t="s">
        <v>56</v>
      </c>
      <c r="M20" s="59" t="s">
        <v>57</v>
      </c>
      <c r="N20" s="59" t="s">
        <v>57</v>
      </c>
      <c r="O20" s="32"/>
    </row>
    <row r="21" spans="2:15" x14ac:dyDescent="0.25">
      <c r="K21" s="1" t="s">
        <v>73</v>
      </c>
      <c r="L21" s="73">
        <v>2</v>
      </c>
      <c r="M21" s="73"/>
      <c r="N21" s="73"/>
    </row>
    <row r="24" spans="2:15" x14ac:dyDescent="0.25">
      <c r="B24" s="3" t="s">
        <v>2</v>
      </c>
      <c r="C24" s="59" t="str">
        <f t="shared" ref="C24:K24" si="3">IF(AND(C15&gt;=0,C15&lt;C120),0,
IF(AND(C15&gt;=C120,C15&lt;C122),"mikro",
IF(AND(C15&gt;=C122,C15&lt;C124),"mazs",
IF(AND(C15&gt;=C124,C15&lt;C126,C17="nē"),"vidējs",
IF(AND(C15&gt;=C124,C15&lt;C126,C17="jā"),"iekļaujošs",
"liels")))))</f>
        <v>iekļaujošs</v>
      </c>
      <c r="D24" s="59" t="str">
        <f t="shared" si="3"/>
        <v>vidējs</v>
      </c>
      <c r="E24" s="59" t="str">
        <f t="shared" si="3"/>
        <v>vidējs</v>
      </c>
      <c r="F24" s="59" t="str">
        <f t="shared" si="3"/>
        <v>vidējs</v>
      </c>
      <c r="G24" s="59" t="str">
        <f t="shared" si="3"/>
        <v>mikro</v>
      </c>
      <c r="H24" s="59" t="str">
        <f t="shared" si="3"/>
        <v>liels</v>
      </c>
      <c r="I24" s="59" t="str">
        <f t="shared" si="3"/>
        <v>vidējs</v>
      </c>
      <c r="J24" s="59" t="str">
        <f t="shared" si="3"/>
        <v>liels</v>
      </c>
      <c r="K24" s="59" t="str">
        <f t="shared" si="3"/>
        <v>vidējs</v>
      </c>
      <c r="L24" s="59" t="str">
        <f>IF(AND(L15&gt;=0,L15&lt;L122),0,
IF(AND(L15&gt;=L122,L15&lt;L124),"mazs",
IF(AND(L15&gt;=L124,L15&lt;L126,L17="nē"),"vidējs",
IF(AND(L15&gt;=L124,L15&lt;L126,L17="jā"),"iekļaujošs",
IF(AND(L15&gt;=L126,L20="jā"),"neklātienes-tālmācības",
"liels")))))</f>
        <v>neklātienes-tālmācības</v>
      </c>
      <c r="M24" s="59" t="str">
        <f>IF(AND(M15&gt;=0,M15&lt;M122),0,
IF(AND(M15&gt;=M122,M15&lt;M124),"mazs",
IF(AND(M15&gt;=M124,M15&lt;M126,M17="nē"),"vidējs",
IF(AND(M15&gt;=M124,M15&lt;M126,M17="jā"),"iekļaujošs",
IF(AND(M15&gt;=M126,M20="jā"),"neklātienes-tālmācības",
"liels")))))</f>
        <v>liels</v>
      </c>
      <c r="N24" s="59" t="str">
        <f>IF(AND(N15&gt;=0,N15&lt;N122),0,
IF(AND(N15&gt;=N122,N15&lt;N124),"mazs",
IF(AND(N15&gt;=N124,N15&lt;N126,N17="nē"),"vidējs",
IF(AND(N15&gt;=N124,N15&lt;N126,N17="jā"),"iekļaujošs",
IF(AND(N15&gt;=N126,N20="jā"),"neklātienes-tālmācības",
"liels")))))</f>
        <v>mazs</v>
      </c>
    </row>
    <row r="26" spans="2:15" x14ac:dyDescent="0.25">
      <c r="B26" s="1" t="s">
        <v>71</v>
      </c>
      <c r="C26" s="71">
        <f t="shared" ref="C26:K26" si="4">IF(C24="mikro",(C41+C43)*C14,
IF(C24="mazs",(C41+C43)*C14,
IF(C24="vidējs",(C41+C43+C46+C48+C49+C51)*C14,
IF(C24="iekļaujošs",
(C41+C43+C46+C48+C49+C51+C54+C56)*C18+
(C41+C43+C46+C48+C49+C51)*(C14-C18),
(C41+C43+C46+C48+C49+C51+C59+C60+C62+C63+C64+C66+C67+C69)*C14)
)))</f>
        <v>97</v>
      </c>
      <c r="D26" s="71">
        <f t="shared" si="4"/>
        <v>78</v>
      </c>
      <c r="E26" s="71">
        <f t="shared" si="4"/>
        <v>54</v>
      </c>
      <c r="F26" s="71">
        <f t="shared" si="4"/>
        <v>96</v>
      </c>
      <c r="G26" s="71">
        <f t="shared" si="4"/>
        <v>29</v>
      </c>
      <c r="H26" s="71">
        <f t="shared" si="4"/>
        <v>84</v>
      </c>
      <c r="I26" s="71">
        <f t="shared" si="4"/>
        <v>76</v>
      </c>
      <c r="J26" s="71">
        <f t="shared" si="4"/>
        <v>46</v>
      </c>
      <c r="K26" s="71">
        <f t="shared" si="4"/>
        <v>80</v>
      </c>
      <c r="L26" s="71">
        <f>IF(L24="mazs",(L41+L43)*L14,
IF(L24="vidējs",(L41+L43+L46+L48+L49+L51)*L14,
IF(L24="iekļaujošs",
(L41+L43+L46+L48+L49+L51+L54+L56)*L18+
(L41+L43+L46+L48+L49+L51)*(L14-L18),
IF(L24="neklātienes-tālmācības",
(L71*L21)+
(L41+L43+L46+L48+L49+L51+L59+L60+L62+L63+L64+L66+L67+L69)*(L14-L21),
(L41+L43+L46+L48+L49+L51+L59+L60+L62+L63+L64+L66+L67+L69)*L14)
)))</f>
        <v>93</v>
      </c>
      <c r="M26" s="71">
        <f>IF(M24="mazs",(M41+M43)*M14,
IF(M24="vidējs",(M41+M43+M46+M48+M49+M51)*M14,
IF(M24="iekļaujošs",
(M41+M43+M46+M48+M49+M51+M54+M56)*M18+
(M41+M43+M46+M48+M49+M51)*(M14-M18),
IF(M24="neklātienes-tālmācības",
(M71*M21)+
(M41+M43+M46+M48+M49+M51+M59+M60+M62+M63+M64+M66+M67+M69)*(M14-M21),
(M41+M43+M46+M48+M49+M51+M59+M60+M62+M63+M64+M66+M67+M69)*M14)
)))</f>
        <v>49</v>
      </c>
      <c r="N26" s="71">
        <f>IF(N24="mazs",(N41+N43)*N14,
IF(N24="vidējs",(N41+N43+N46+N48+N49+N51)*N14,
IF(N24="iekļaujošs",
(N41+N43+N46+N48+N49+N51+N54+N56)*N18+
(N41+N43+N46+N48+N49+N51)*(N14-N18),
IF(N24="neklātienes-tālmācības",
(N71*N21)+
(N41+N43+N46+N48+N49+N51+N59+N60+N62+N63+N64+N66+N67+N69)*(N14-N21),
(N41+N43+N46+N48+N49+N51+N59+N60+N62+N63+N64+N66+N67+N69)*N14)
)))</f>
        <v>37</v>
      </c>
    </row>
    <row r="27" spans="2:15" x14ac:dyDescent="0.25">
      <c r="B27" s="1" t="s">
        <v>70</v>
      </c>
      <c r="C27" s="15">
        <f t="shared" ref="C27:K27" si="5">IF(C24="mikro", C113*C14,
IF(C24="mazs",C113*C14,
IF(C24="vidējs",C114*C14,
IF(C24="iekļaujošs",C115*C18+C114*(C14-C18),
IF(C24="liels",C116*C14,
0)))))</f>
        <v>3.0077519379844961</v>
      </c>
      <c r="D27" s="15">
        <f t="shared" si="5"/>
        <v>2.4186046511627906</v>
      </c>
      <c r="E27" s="15">
        <f t="shared" si="5"/>
        <v>1.6744186046511629</v>
      </c>
      <c r="F27" s="15">
        <f t="shared" si="5"/>
        <v>2.9767441860465116</v>
      </c>
      <c r="G27" s="15">
        <f t="shared" si="5"/>
        <v>0.86309523809523814</v>
      </c>
      <c r="H27" s="15">
        <f t="shared" si="5"/>
        <v>2.7272727272727271</v>
      </c>
      <c r="I27" s="15">
        <f t="shared" si="5"/>
        <v>2.3565891472868219</v>
      </c>
      <c r="J27" s="15">
        <f t="shared" si="5"/>
        <v>1.4935064935064934</v>
      </c>
      <c r="K27" s="15">
        <f t="shared" si="5"/>
        <v>2.4806201550387597</v>
      </c>
      <c r="L27" s="15">
        <f>IF(L24="mazs",L113*L14,
IF(L24="vidējs",L114*L14,
IF(L24="iekļaujošs",L115*L18+L114*(L14-L18),
IF(L24="neklātienes-tālmācības",L112*L21+L116*(L14-L21),
IF(L24="liels",L116*L14,
0)))))</f>
        <v>3.0194805194805197</v>
      </c>
      <c r="M27" s="15">
        <f>IF(M24="mazs",M113*M14,
IF(M24="vidējs",M114*M14,
IF(M24="iekļaujošs",M115*M18+M114*(M14-M18),
IF(M24="neklātienes-tālmācības",M112*M21+M116*(M14-M21),
IF(M24="liels",M116*M14,
0)))))</f>
        <v>1.5909090909090908</v>
      </c>
      <c r="N27" s="15">
        <f>IF(N24="mazs",N113*N14,
IF(N24="vidējs",N114*N14,
IF(N24="iekļaujošs",N115*N18+N114*(N14-N18),
IF(N24="neklātienes-tālmācības",N112*N21+N116*(N14-N21),
IF(N24="liels",N116*N14,
0)))))</f>
        <v>1.1011904761904763</v>
      </c>
    </row>
    <row r="28" spans="2:15" x14ac:dyDescent="0.25">
      <c r="B28" s="54" t="s">
        <v>59</v>
      </c>
      <c r="C28" s="72">
        <f t="shared" ref="C28:N28" si="6">IF($C$7=30,C27*$C$136,
IF($C$7=36,C27*$C$137,
C27*$C$138))</f>
        <v>3168.1653746770025</v>
      </c>
      <c r="D28" s="72">
        <f t="shared" si="6"/>
        <v>2547.5968992248058</v>
      </c>
      <c r="E28" s="72">
        <f t="shared" si="6"/>
        <v>1763.7209302325582</v>
      </c>
      <c r="F28" s="72">
        <f t="shared" si="6"/>
        <v>3135.5038759689919</v>
      </c>
      <c r="G28" s="72">
        <f t="shared" si="6"/>
        <v>909.1269841269841</v>
      </c>
      <c r="H28" s="72">
        <f t="shared" si="6"/>
        <v>2872.7272727272725</v>
      </c>
      <c r="I28" s="72">
        <f t="shared" si="6"/>
        <v>2482.2739018087855</v>
      </c>
      <c r="J28" s="72">
        <f t="shared" si="6"/>
        <v>1573.1601731601729</v>
      </c>
      <c r="K28" s="72">
        <f t="shared" si="6"/>
        <v>2612.9198966408267</v>
      </c>
      <c r="L28" s="72">
        <f t="shared" si="6"/>
        <v>3180.5194805194806</v>
      </c>
      <c r="M28" s="72">
        <f t="shared" si="6"/>
        <v>1675.7575757575755</v>
      </c>
      <c r="N28" s="72">
        <f t="shared" si="6"/>
        <v>1159.9206349206349</v>
      </c>
    </row>
    <row r="29" spans="2:15" x14ac:dyDescent="0.25">
      <c r="B29" s="56" t="s">
        <v>69</v>
      </c>
      <c r="C29" s="77">
        <f t="shared" ref="C29:K29" si="7">IF(AND(C24="mikro", $C$7=30), C113*C14*0.5*$C$136,
IF(AND(C24="mikro", $C$7=36),C113*C14*0.5*$C$137,
IF(AND(C24="mikro", $C$7=40),C113*C14*0.5*$C$138,
0)))</f>
        <v>0</v>
      </c>
      <c r="D29" s="77">
        <f t="shared" si="7"/>
        <v>0</v>
      </c>
      <c r="E29" s="77">
        <f t="shared" si="7"/>
        <v>0</v>
      </c>
      <c r="F29" s="77">
        <f t="shared" si="7"/>
        <v>0</v>
      </c>
      <c r="G29" s="77">
        <f t="shared" si="7"/>
        <v>454.56349206349205</v>
      </c>
      <c r="H29" s="77">
        <f t="shared" si="7"/>
        <v>0</v>
      </c>
      <c r="I29" s="77">
        <f t="shared" si="7"/>
        <v>0</v>
      </c>
      <c r="J29" s="77">
        <f t="shared" si="7"/>
        <v>0</v>
      </c>
      <c r="K29" s="77">
        <f t="shared" si="7"/>
        <v>0</v>
      </c>
      <c r="L29" s="77">
        <f>IF(AND(L24="mazs", $C$7=30), (L114-L113)*L14*$C$136,
IF(AND(L24="mazs", $C$7=36),(L114-L113)*L14*$C$137,
IF(AND(L24="mazs", $C$7=40),(L114-L113)*L14*$C$138,
0)))</f>
        <v>0</v>
      </c>
      <c r="M29" s="77">
        <f>IF(AND(M24="mazs", $C$7=30), (M114-M113)*M14*$C$136,
IF(AND(M24="mazs", $C$7=36),(M114-M113)*M14*$C$137,
IF(AND(M24="mazs", $C$7=40),(M114-M113)*M14*$C$138,
0)))</f>
        <v>0</v>
      </c>
      <c r="N29" s="77">
        <f>IF(AND(N24="mazs", $C$7=30), (N114-N113)*N14*$C$136,
IF(AND(N24="mazs", $C$7=36),(N114-N113)*N14*$C$137,
IF(AND(N24="mazs", $C$7=40),(N114-N113)*N14*$C$138,
0)))</f>
        <v>244.52380952380935</v>
      </c>
    </row>
    <row r="35" spans="2:14" x14ac:dyDescent="0.25">
      <c r="B35" s="4" t="s">
        <v>22</v>
      </c>
    </row>
    <row r="36" spans="2:14" hidden="1" outlineLevel="1" x14ac:dyDescent="0.25">
      <c r="B36" s="40" t="s">
        <v>3</v>
      </c>
    </row>
    <row r="37" spans="2:14" ht="6" hidden="1" customHeight="1" outlineLevel="1" x14ac:dyDescent="0.25">
      <c r="B37" s="13"/>
    </row>
    <row r="38" spans="2:14" hidden="1" outlineLevel="1" x14ac:dyDescent="0.25">
      <c r="B38" s="7" t="s">
        <v>35</v>
      </c>
      <c r="C38" s="5">
        <v>34</v>
      </c>
      <c r="D38" s="5">
        <v>35</v>
      </c>
      <c r="E38" s="5">
        <v>35</v>
      </c>
      <c r="F38" s="5">
        <v>35</v>
      </c>
      <c r="G38" s="5">
        <v>35</v>
      </c>
      <c r="H38" s="5">
        <v>35</v>
      </c>
      <c r="I38" s="5">
        <v>35</v>
      </c>
      <c r="J38" s="5">
        <v>35</v>
      </c>
      <c r="K38" s="5">
        <v>35</v>
      </c>
      <c r="L38" s="5">
        <v>35</v>
      </c>
      <c r="M38" s="5">
        <v>35</v>
      </c>
      <c r="N38" s="5">
        <v>35</v>
      </c>
    </row>
    <row r="39" spans="2:14" hidden="1" outlineLevel="1" x14ac:dyDescent="0.25">
      <c r="B39" s="29" t="s">
        <v>18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2:14" hidden="1" outlineLevel="1" x14ac:dyDescent="0.25">
      <c r="B40" s="30" t="s">
        <v>42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2:14" hidden="1" outlineLevel="1" x14ac:dyDescent="0.25">
      <c r="B41" s="31" t="s">
        <v>60</v>
      </c>
      <c r="C41" s="5">
        <f>22+1</f>
        <v>23</v>
      </c>
      <c r="D41" s="5">
        <f>23+1</f>
        <v>24</v>
      </c>
      <c r="E41" s="5">
        <f>24+1</f>
        <v>25</v>
      </c>
      <c r="F41" s="5">
        <f>26+1</f>
        <v>27</v>
      </c>
      <c r="G41" s="5">
        <f>28+1</f>
        <v>29</v>
      </c>
      <c r="H41" s="5">
        <f>30+1</f>
        <v>31</v>
      </c>
      <c r="I41" s="5">
        <f>32+1</f>
        <v>33</v>
      </c>
      <c r="J41" s="5">
        <f>34+1</f>
        <v>35</v>
      </c>
      <c r="K41" s="5">
        <f>34+1</f>
        <v>35</v>
      </c>
      <c r="L41" s="5"/>
      <c r="M41" s="5"/>
      <c r="N41" s="5"/>
    </row>
    <row r="42" spans="2:14" hidden="1" outlineLevel="1" x14ac:dyDescent="0.25">
      <c r="B42" s="30" t="s">
        <v>40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2:14" hidden="1" outlineLevel="1" x14ac:dyDescent="0.25">
      <c r="B43" s="31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>
        <f>36+1</f>
        <v>37</v>
      </c>
      <c r="M43" s="5">
        <f>36+1</f>
        <v>37</v>
      </c>
      <c r="N43" s="5">
        <f>36+1</f>
        <v>37</v>
      </c>
    </row>
    <row r="44" spans="2:14" hidden="1" outlineLevel="1" x14ac:dyDescent="0.25">
      <c r="B44" s="26" t="s">
        <v>19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2:14" hidden="1" outlineLevel="1" x14ac:dyDescent="0.25">
      <c r="B45" s="27" t="s">
        <v>38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2:14" hidden="1" outlineLevel="1" x14ac:dyDescent="0.25">
      <c r="B46" s="28" t="s">
        <v>46</v>
      </c>
      <c r="C46" s="5">
        <v>2</v>
      </c>
      <c r="D46" s="5">
        <v>2</v>
      </c>
      <c r="E46" s="5">
        <v>2</v>
      </c>
      <c r="F46" s="5"/>
      <c r="G46" s="5"/>
      <c r="H46" s="5"/>
      <c r="I46" s="5"/>
      <c r="J46" s="5"/>
      <c r="K46" s="5"/>
      <c r="L46" s="5"/>
      <c r="M46" s="5"/>
      <c r="N46" s="5"/>
    </row>
    <row r="47" spans="2:14" hidden="1" outlineLevel="1" x14ac:dyDescent="0.25">
      <c r="B47" s="27" t="s">
        <v>39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2:14" hidden="1" outlineLevel="1" x14ac:dyDescent="0.25">
      <c r="B48" s="28" t="s">
        <v>46</v>
      </c>
      <c r="C48" s="5"/>
      <c r="D48" s="5"/>
      <c r="E48" s="5"/>
      <c r="F48" s="5">
        <v>2</v>
      </c>
      <c r="G48" s="5">
        <v>2</v>
      </c>
      <c r="H48" s="5">
        <v>2</v>
      </c>
      <c r="I48" s="5">
        <v>2</v>
      </c>
      <c r="J48" s="5">
        <v>2</v>
      </c>
      <c r="K48" s="5">
        <v>2</v>
      </c>
      <c r="L48" s="5"/>
      <c r="M48" s="5"/>
      <c r="N48" s="5"/>
    </row>
    <row r="49" spans="2:14" hidden="1" outlineLevel="1" x14ac:dyDescent="0.25">
      <c r="B49" s="28" t="s">
        <v>37</v>
      </c>
      <c r="C49" s="5"/>
      <c r="D49" s="5"/>
      <c r="E49" s="5"/>
      <c r="F49" s="5">
        <v>3</v>
      </c>
      <c r="G49" s="5">
        <v>3</v>
      </c>
      <c r="H49" s="5">
        <v>3</v>
      </c>
      <c r="I49" s="5">
        <v>3</v>
      </c>
      <c r="J49" s="5">
        <v>3</v>
      </c>
      <c r="K49" s="5">
        <v>3</v>
      </c>
      <c r="L49" s="5"/>
      <c r="M49" s="5"/>
      <c r="N49" s="5"/>
    </row>
    <row r="50" spans="2:14" hidden="1" outlineLevel="1" x14ac:dyDescent="0.25">
      <c r="B50" s="27" t="s">
        <v>40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2:14" hidden="1" outlineLevel="1" x14ac:dyDescent="0.25">
      <c r="B51" s="28" t="s">
        <v>41</v>
      </c>
      <c r="C51" s="5"/>
      <c r="D51" s="5"/>
      <c r="E51" s="5"/>
      <c r="F51" s="5"/>
      <c r="G51" s="5"/>
      <c r="H51" s="5"/>
      <c r="I51" s="5"/>
      <c r="J51" s="5"/>
      <c r="K51" s="5"/>
      <c r="L51" s="5">
        <v>6</v>
      </c>
      <c r="M51" s="5">
        <v>6</v>
      </c>
      <c r="N51" s="5">
        <v>6</v>
      </c>
    </row>
    <row r="52" spans="2:14" hidden="1" outlineLevel="1" x14ac:dyDescent="0.25">
      <c r="B52" s="23" t="s">
        <v>20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2:14" hidden="1" outlineLevel="1" x14ac:dyDescent="0.25">
      <c r="B53" s="24" t="s">
        <v>42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2:14" hidden="1" outlineLevel="1" x14ac:dyDescent="0.25">
      <c r="B54" s="25" t="s">
        <v>36</v>
      </c>
      <c r="C54" s="5">
        <v>22</v>
      </c>
      <c r="D54" s="5">
        <v>23</v>
      </c>
      <c r="E54" s="5">
        <v>23</v>
      </c>
      <c r="F54" s="5">
        <v>21</v>
      </c>
      <c r="G54" s="5">
        <v>15</v>
      </c>
      <c r="H54" s="5">
        <v>15</v>
      </c>
      <c r="I54" s="5">
        <v>15</v>
      </c>
      <c r="J54" s="5">
        <v>14</v>
      </c>
      <c r="K54" s="5">
        <v>14</v>
      </c>
      <c r="L54" s="5"/>
      <c r="M54" s="5"/>
      <c r="N54" s="5"/>
    </row>
    <row r="55" spans="2:14" hidden="1" outlineLevel="1" x14ac:dyDescent="0.25">
      <c r="B55" s="24" t="s">
        <v>40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2:14" hidden="1" outlineLevel="1" x14ac:dyDescent="0.25">
      <c r="B56" s="25" t="s">
        <v>36</v>
      </c>
      <c r="C56" s="5"/>
      <c r="D56" s="5"/>
      <c r="E56" s="5"/>
      <c r="F56" s="5"/>
      <c r="G56" s="5"/>
      <c r="H56" s="5"/>
      <c r="I56" s="5"/>
      <c r="J56" s="5"/>
      <c r="K56" s="5"/>
      <c r="L56" s="5">
        <v>12</v>
      </c>
      <c r="M56" s="5">
        <v>12</v>
      </c>
      <c r="N56" s="5">
        <v>12</v>
      </c>
    </row>
    <row r="57" spans="2:14" hidden="1" outlineLevel="1" x14ac:dyDescent="0.25">
      <c r="B57" s="20" t="s">
        <v>21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2:14" hidden="1" outlineLevel="1" x14ac:dyDescent="0.25">
      <c r="B58" s="21" t="s">
        <v>38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2:14" hidden="1" outlineLevel="1" x14ac:dyDescent="0.25">
      <c r="B59" s="22" t="s">
        <v>44</v>
      </c>
      <c r="C59" s="5">
        <v>4</v>
      </c>
      <c r="D59" s="5">
        <v>4</v>
      </c>
      <c r="E59" s="5">
        <v>4</v>
      </c>
      <c r="F59" s="5"/>
      <c r="G59" s="5"/>
      <c r="H59" s="5"/>
      <c r="I59" s="5"/>
      <c r="J59" s="5"/>
      <c r="K59" s="5"/>
      <c r="L59" s="5"/>
      <c r="M59" s="5"/>
      <c r="N59" s="5"/>
    </row>
    <row r="60" spans="2:14" hidden="1" outlineLevel="1" x14ac:dyDescent="0.25">
      <c r="B60" s="22" t="s">
        <v>45</v>
      </c>
      <c r="C60" s="5">
        <v>6</v>
      </c>
      <c r="D60" s="5">
        <v>6</v>
      </c>
      <c r="E60" s="5">
        <v>6</v>
      </c>
      <c r="F60" s="5"/>
      <c r="G60" s="5"/>
      <c r="H60" s="5"/>
      <c r="I60" s="5"/>
      <c r="J60" s="5"/>
      <c r="K60" s="5"/>
      <c r="L60" s="5"/>
      <c r="M60" s="5"/>
      <c r="N60" s="5"/>
    </row>
    <row r="61" spans="2:14" hidden="1" outlineLevel="1" x14ac:dyDescent="0.25">
      <c r="B61" s="21" t="s">
        <v>26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2:14" hidden="1" outlineLevel="1" x14ac:dyDescent="0.25">
      <c r="B62" s="22" t="s">
        <v>44</v>
      </c>
      <c r="C62" s="5"/>
      <c r="D62" s="5"/>
      <c r="E62" s="5"/>
      <c r="F62" s="5">
        <v>1</v>
      </c>
      <c r="G62" s="5"/>
      <c r="H62" s="5"/>
      <c r="I62" s="5"/>
      <c r="J62" s="5"/>
      <c r="K62" s="5"/>
      <c r="L62" s="5"/>
      <c r="M62" s="5"/>
      <c r="N62" s="5"/>
    </row>
    <row r="63" spans="2:14" hidden="1" outlineLevel="1" x14ac:dyDescent="0.25">
      <c r="B63" s="22" t="s">
        <v>45</v>
      </c>
      <c r="C63" s="5"/>
      <c r="D63" s="5"/>
      <c r="E63" s="5"/>
      <c r="F63" s="5">
        <v>5</v>
      </c>
      <c r="G63" s="5"/>
      <c r="H63" s="5"/>
      <c r="I63" s="5"/>
      <c r="J63" s="5"/>
      <c r="K63" s="5"/>
      <c r="L63" s="5"/>
      <c r="M63" s="5"/>
      <c r="N63" s="5"/>
    </row>
    <row r="64" spans="2:14" hidden="1" outlineLevel="1" x14ac:dyDescent="0.25">
      <c r="B64" s="22" t="s">
        <v>47</v>
      </c>
      <c r="C64" s="5"/>
      <c r="D64" s="5"/>
      <c r="E64" s="5"/>
      <c r="F64" s="5">
        <v>4</v>
      </c>
      <c r="G64" s="5"/>
      <c r="H64" s="5"/>
      <c r="I64" s="5"/>
      <c r="J64" s="5"/>
      <c r="K64" s="5"/>
      <c r="L64" s="5"/>
      <c r="M64" s="5"/>
      <c r="N64" s="5"/>
    </row>
    <row r="65" spans="2:14" hidden="1" outlineLevel="1" x14ac:dyDescent="0.25">
      <c r="B65" s="21" t="s">
        <v>48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2:14" hidden="1" outlineLevel="1" x14ac:dyDescent="0.25">
      <c r="B66" s="22" t="s">
        <v>47</v>
      </c>
      <c r="C66" s="5"/>
      <c r="D66" s="5"/>
      <c r="E66" s="5"/>
      <c r="F66" s="5"/>
      <c r="G66" s="5">
        <v>2</v>
      </c>
      <c r="H66" s="5">
        <v>3</v>
      </c>
      <c r="I66" s="5">
        <v>3</v>
      </c>
      <c r="J66" s="5">
        <v>3</v>
      </c>
      <c r="K66" s="5">
        <v>3</v>
      </c>
      <c r="L66" s="5"/>
      <c r="M66" s="5"/>
      <c r="N66" s="5"/>
    </row>
    <row r="67" spans="2:14" hidden="1" outlineLevel="1" x14ac:dyDescent="0.25">
      <c r="B67" s="22" t="s">
        <v>49</v>
      </c>
      <c r="C67" s="5"/>
      <c r="D67" s="5"/>
      <c r="E67" s="5"/>
      <c r="F67" s="5"/>
      <c r="G67" s="5">
        <v>2</v>
      </c>
      <c r="H67" s="5">
        <v>3</v>
      </c>
      <c r="I67" s="5">
        <v>3</v>
      </c>
      <c r="J67" s="5">
        <v>3</v>
      </c>
      <c r="K67" s="5">
        <v>4</v>
      </c>
      <c r="L67" s="5"/>
      <c r="M67" s="5"/>
      <c r="N67" s="5"/>
    </row>
    <row r="68" spans="2:14" hidden="1" outlineLevel="1" x14ac:dyDescent="0.25">
      <c r="B68" s="21" t="s">
        <v>40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2:14" hidden="1" outlineLevel="1" x14ac:dyDescent="0.25">
      <c r="B69" s="22" t="s">
        <v>50</v>
      </c>
      <c r="C69" s="5"/>
      <c r="D69" s="5"/>
      <c r="E69" s="5"/>
      <c r="F69" s="5"/>
      <c r="G69" s="5"/>
      <c r="H69" s="5"/>
      <c r="I69" s="5"/>
      <c r="J69" s="5"/>
      <c r="K69" s="5"/>
      <c r="L69" s="5">
        <v>6</v>
      </c>
      <c r="M69" s="5">
        <v>6</v>
      </c>
      <c r="N69" s="5">
        <v>6</v>
      </c>
    </row>
    <row r="70" spans="2:14" hidden="1" outlineLevel="1" x14ac:dyDescent="0.25">
      <c r="B70" s="41" t="s">
        <v>52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2:14" hidden="1" outlineLevel="1" x14ac:dyDescent="0.25">
      <c r="B71" s="42" t="s">
        <v>60</v>
      </c>
      <c r="C71" s="5"/>
      <c r="D71" s="5"/>
      <c r="E71" s="5"/>
      <c r="F71" s="5"/>
      <c r="G71" s="5"/>
      <c r="H71" s="5"/>
      <c r="I71" s="5"/>
      <c r="J71" s="5"/>
      <c r="K71" s="5"/>
      <c r="L71" s="5">
        <f>21+1</f>
        <v>22</v>
      </c>
      <c r="M71" s="5">
        <f>21+1</f>
        <v>22</v>
      </c>
      <c r="N71" s="5">
        <f>21+1</f>
        <v>22</v>
      </c>
    </row>
    <row r="72" spans="2:14" hidden="1" outlineLevel="1" x14ac:dyDescent="0.25">
      <c r="B72" s="19"/>
    </row>
    <row r="73" spans="2:14" hidden="1" outlineLevel="1" x14ac:dyDescent="0.25">
      <c r="B73" s="19"/>
    </row>
    <row r="74" spans="2:14" hidden="1" outlineLevel="1" x14ac:dyDescent="0.25">
      <c r="B74" s="7" t="s">
        <v>17</v>
      </c>
      <c r="C74" s="44" t="s">
        <v>23</v>
      </c>
      <c r="D74" s="44" t="s">
        <v>24</v>
      </c>
      <c r="E74" s="44" t="s">
        <v>25</v>
      </c>
      <c r="F74" s="44" t="s">
        <v>26</v>
      </c>
      <c r="G74" s="44" t="s">
        <v>27</v>
      </c>
      <c r="H74" s="44" t="s">
        <v>28</v>
      </c>
      <c r="I74" s="44" t="s">
        <v>29</v>
      </c>
      <c r="J74" s="44" t="s">
        <v>30</v>
      </c>
      <c r="K74" s="44" t="s">
        <v>31</v>
      </c>
      <c r="L74" s="44" t="s">
        <v>32</v>
      </c>
      <c r="M74" s="44" t="s">
        <v>33</v>
      </c>
      <c r="N74" s="44" t="s">
        <v>34</v>
      </c>
    </row>
    <row r="75" spans="2:14" hidden="1" outlineLevel="1" x14ac:dyDescent="0.25">
      <c r="B75" s="10" t="s">
        <v>61</v>
      </c>
      <c r="C75" s="48">
        <v>0.8</v>
      </c>
      <c r="D75" s="48">
        <v>0.8</v>
      </c>
      <c r="E75" s="48">
        <v>0.8</v>
      </c>
      <c r="F75" s="48">
        <v>0.8</v>
      </c>
      <c r="G75" s="48">
        <v>0.8</v>
      </c>
      <c r="H75" s="48">
        <v>0.8</v>
      </c>
      <c r="I75" s="48">
        <v>0.8</v>
      </c>
      <c r="J75" s="48">
        <v>0.8</v>
      </c>
      <c r="K75" s="48">
        <v>0.8</v>
      </c>
      <c r="L75" s="48">
        <v>0.8</v>
      </c>
      <c r="M75" s="48">
        <v>0.8</v>
      </c>
      <c r="N75" s="48">
        <v>0.8</v>
      </c>
    </row>
    <row r="76" spans="2:14" hidden="1" outlineLevel="1" x14ac:dyDescent="0.25">
      <c r="B76" s="46" t="s">
        <v>63</v>
      </c>
      <c r="C76" s="49">
        <f t="shared" ref="C76:N76" si="8">C80/C82</f>
        <v>0.04</v>
      </c>
      <c r="D76" s="49">
        <f t="shared" si="8"/>
        <v>0.04</v>
      </c>
      <c r="E76" s="49">
        <f t="shared" si="8"/>
        <v>0.04</v>
      </c>
      <c r="F76" s="49">
        <f t="shared" si="8"/>
        <v>0.04</v>
      </c>
      <c r="G76" s="49">
        <f t="shared" si="8"/>
        <v>0.04</v>
      </c>
      <c r="H76" s="49">
        <f t="shared" si="8"/>
        <v>0.04</v>
      </c>
      <c r="I76" s="49">
        <f t="shared" si="8"/>
        <v>0.04</v>
      </c>
      <c r="J76" s="49">
        <f t="shared" si="8"/>
        <v>0.04</v>
      </c>
      <c r="K76" s="49">
        <f t="shared" si="8"/>
        <v>0.04</v>
      </c>
      <c r="L76" s="49">
        <f t="shared" si="8"/>
        <v>0.04</v>
      </c>
      <c r="M76" s="49">
        <f t="shared" si="8"/>
        <v>0.04</v>
      </c>
      <c r="N76" s="49">
        <f t="shared" si="8"/>
        <v>0.04</v>
      </c>
    </row>
    <row r="77" spans="2:14" hidden="1" outlineLevel="1" x14ac:dyDescent="0.25">
      <c r="B77" s="10" t="s">
        <v>62</v>
      </c>
      <c r="C77" s="49">
        <f t="shared" ref="C77:N77" si="9">C81/C82</f>
        <v>0.16</v>
      </c>
      <c r="D77" s="49">
        <f t="shared" si="9"/>
        <v>0.16</v>
      </c>
      <c r="E77" s="49">
        <f t="shared" si="9"/>
        <v>0.16</v>
      </c>
      <c r="F77" s="49">
        <f t="shared" si="9"/>
        <v>0.16</v>
      </c>
      <c r="G77" s="49">
        <f t="shared" si="9"/>
        <v>0.16</v>
      </c>
      <c r="H77" s="49">
        <f t="shared" si="9"/>
        <v>0.16</v>
      </c>
      <c r="I77" s="49">
        <f t="shared" si="9"/>
        <v>0.16</v>
      </c>
      <c r="J77" s="49">
        <f t="shared" si="9"/>
        <v>0.16</v>
      </c>
      <c r="K77" s="49">
        <f t="shared" si="9"/>
        <v>0.16</v>
      </c>
      <c r="L77" s="49">
        <f t="shared" si="9"/>
        <v>0.16</v>
      </c>
      <c r="M77" s="49">
        <f t="shared" si="9"/>
        <v>0.16</v>
      </c>
      <c r="N77" s="49">
        <f t="shared" si="9"/>
        <v>0.16</v>
      </c>
    </row>
    <row r="78" spans="2:14" hidden="1" outlineLevel="1" x14ac:dyDescent="0.25">
      <c r="B78" s="17" t="s">
        <v>64</v>
      </c>
      <c r="C78" s="18">
        <f t="shared" ref="C78:N78" si="10">C75+C76+C77</f>
        <v>1</v>
      </c>
      <c r="D78" s="18">
        <f t="shared" si="10"/>
        <v>1</v>
      </c>
      <c r="E78" s="18">
        <f t="shared" si="10"/>
        <v>1</v>
      </c>
      <c r="F78" s="18">
        <f t="shared" si="10"/>
        <v>1</v>
      </c>
      <c r="G78" s="18">
        <f t="shared" si="10"/>
        <v>1</v>
      </c>
      <c r="H78" s="18">
        <f t="shared" si="10"/>
        <v>1</v>
      </c>
      <c r="I78" s="18">
        <f t="shared" si="10"/>
        <v>1</v>
      </c>
      <c r="J78" s="18">
        <f t="shared" si="10"/>
        <v>1</v>
      </c>
      <c r="K78" s="18">
        <f t="shared" si="10"/>
        <v>1</v>
      </c>
      <c r="L78" s="18">
        <f t="shared" si="10"/>
        <v>1</v>
      </c>
      <c r="M78" s="18">
        <f t="shared" si="10"/>
        <v>1</v>
      </c>
      <c r="N78" s="18">
        <f t="shared" si="10"/>
        <v>1</v>
      </c>
    </row>
    <row r="79" spans="2:14" hidden="1" outlineLevel="1" x14ac:dyDescent="0.25">
      <c r="B79" s="10" t="s">
        <v>61</v>
      </c>
      <c r="C79" s="5">
        <f t="shared" ref="C79:N79" si="11">C82*C75</f>
        <v>32</v>
      </c>
      <c r="D79" s="5">
        <f t="shared" si="11"/>
        <v>32</v>
      </c>
      <c r="E79" s="5">
        <f t="shared" si="11"/>
        <v>32</v>
      </c>
      <c r="F79" s="5">
        <f t="shared" si="11"/>
        <v>32</v>
      </c>
      <c r="G79" s="5">
        <f t="shared" si="11"/>
        <v>32</v>
      </c>
      <c r="H79" s="5">
        <f t="shared" si="11"/>
        <v>32</v>
      </c>
      <c r="I79" s="5">
        <f t="shared" si="11"/>
        <v>32</v>
      </c>
      <c r="J79" s="5">
        <f t="shared" si="11"/>
        <v>32</v>
      </c>
      <c r="K79" s="5">
        <f t="shared" si="11"/>
        <v>32</v>
      </c>
      <c r="L79" s="5">
        <f t="shared" si="11"/>
        <v>32</v>
      </c>
      <c r="M79" s="5">
        <f t="shared" si="11"/>
        <v>32</v>
      </c>
      <c r="N79" s="5">
        <f t="shared" si="11"/>
        <v>32</v>
      </c>
    </row>
    <row r="80" spans="2:14" hidden="1" outlineLevel="1" x14ac:dyDescent="0.25">
      <c r="B80" s="46" t="s">
        <v>63</v>
      </c>
      <c r="C80" s="47">
        <f t="shared" ref="C80:N80" si="12">C79*0.05</f>
        <v>1.6</v>
      </c>
      <c r="D80" s="47">
        <f t="shared" si="12"/>
        <v>1.6</v>
      </c>
      <c r="E80" s="47">
        <f t="shared" si="12"/>
        <v>1.6</v>
      </c>
      <c r="F80" s="47">
        <f t="shared" si="12"/>
        <v>1.6</v>
      </c>
      <c r="G80" s="47">
        <f t="shared" si="12"/>
        <v>1.6</v>
      </c>
      <c r="H80" s="47">
        <f t="shared" si="12"/>
        <v>1.6</v>
      </c>
      <c r="I80" s="47">
        <f t="shared" si="12"/>
        <v>1.6</v>
      </c>
      <c r="J80" s="47">
        <f t="shared" si="12"/>
        <v>1.6</v>
      </c>
      <c r="K80" s="47">
        <f t="shared" si="12"/>
        <v>1.6</v>
      </c>
      <c r="L80" s="47">
        <f t="shared" si="12"/>
        <v>1.6</v>
      </c>
      <c r="M80" s="47">
        <f t="shared" si="12"/>
        <v>1.6</v>
      </c>
      <c r="N80" s="47">
        <f t="shared" si="12"/>
        <v>1.6</v>
      </c>
    </row>
    <row r="81" spans="2:14" hidden="1" outlineLevel="1" x14ac:dyDescent="0.25">
      <c r="B81" s="10" t="s">
        <v>62</v>
      </c>
      <c r="C81" s="16">
        <f t="shared" ref="C81:N81" si="13">C82-C79-C80</f>
        <v>6.4</v>
      </c>
      <c r="D81" s="16">
        <f t="shared" si="13"/>
        <v>6.4</v>
      </c>
      <c r="E81" s="16">
        <f t="shared" si="13"/>
        <v>6.4</v>
      </c>
      <c r="F81" s="16">
        <f t="shared" si="13"/>
        <v>6.4</v>
      </c>
      <c r="G81" s="16">
        <f t="shared" si="13"/>
        <v>6.4</v>
      </c>
      <c r="H81" s="16">
        <f t="shared" si="13"/>
        <v>6.4</v>
      </c>
      <c r="I81" s="16">
        <f t="shared" si="13"/>
        <v>6.4</v>
      </c>
      <c r="J81" s="16">
        <f t="shared" si="13"/>
        <v>6.4</v>
      </c>
      <c r="K81" s="16">
        <f t="shared" si="13"/>
        <v>6.4</v>
      </c>
      <c r="L81" s="16">
        <f t="shared" si="13"/>
        <v>6.4</v>
      </c>
      <c r="M81" s="16">
        <f t="shared" si="13"/>
        <v>6.4</v>
      </c>
      <c r="N81" s="16">
        <f t="shared" si="13"/>
        <v>6.4</v>
      </c>
    </row>
    <row r="82" spans="2:14" hidden="1" outlineLevel="1" x14ac:dyDescent="0.25">
      <c r="B82" s="17" t="s">
        <v>65</v>
      </c>
      <c r="C82" s="36">
        <f t="shared" ref="C82:N82" si="14">$C$7</f>
        <v>40</v>
      </c>
      <c r="D82" s="36">
        <f t="shared" si="14"/>
        <v>40</v>
      </c>
      <c r="E82" s="36">
        <f t="shared" si="14"/>
        <v>40</v>
      </c>
      <c r="F82" s="36">
        <f t="shared" si="14"/>
        <v>40</v>
      </c>
      <c r="G82" s="36">
        <f t="shared" si="14"/>
        <v>40</v>
      </c>
      <c r="H82" s="36">
        <f t="shared" si="14"/>
        <v>40</v>
      </c>
      <c r="I82" s="36">
        <f t="shared" si="14"/>
        <v>40</v>
      </c>
      <c r="J82" s="36">
        <f t="shared" si="14"/>
        <v>40</v>
      </c>
      <c r="K82" s="36">
        <f t="shared" si="14"/>
        <v>40</v>
      </c>
      <c r="L82" s="36">
        <f t="shared" si="14"/>
        <v>40</v>
      </c>
      <c r="M82" s="36">
        <f t="shared" si="14"/>
        <v>40</v>
      </c>
      <c r="N82" s="36">
        <f t="shared" si="14"/>
        <v>40</v>
      </c>
    </row>
    <row r="83" spans="2:14" hidden="1" outlineLevel="1" x14ac:dyDescent="0.25">
      <c r="B83" s="10" t="s">
        <v>61</v>
      </c>
      <c r="C83" s="50">
        <f t="shared" ref="C83:N83" si="15">C79*C$38</f>
        <v>1088</v>
      </c>
      <c r="D83" s="50">
        <f t="shared" si="15"/>
        <v>1120</v>
      </c>
      <c r="E83" s="50">
        <f t="shared" si="15"/>
        <v>1120</v>
      </c>
      <c r="F83" s="50">
        <f t="shared" si="15"/>
        <v>1120</v>
      </c>
      <c r="G83" s="50">
        <f t="shared" si="15"/>
        <v>1120</v>
      </c>
      <c r="H83" s="50">
        <f t="shared" si="15"/>
        <v>1120</v>
      </c>
      <c r="I83" s="50">
        <f t="shared" si="15"/>
        <v>1120</v>
      </c>
      <c r="J83" s="50">
        <f t="shared" si="15"/>
        <v>1120</v>
      </c>
      <c r="K83" s="50">
        <f t="shared" si="15"/>
        <v>1120</v>
      </c>
      <c r="L83" s="50">
        <f t="shared" si="15"/>
        <v>1120</v>
      </c>
      <c r="M83" s="50">
        <f t="shared" si="15"/>
        <v>1120</v>
      </c>
      <c r="N83" s="50">
        <f t="shared" si="15"/>
        <v>1120</v>
      </c>
    </row>
    <row r="84" spans="2:14" hidden="1" outlineLevel="1" x14ac:dyDescent="0.25">
      <c r="B84" s="46" t="s">
        <v>63</v>
      </c>
      <c r="C84" s="50">
        <f t="shared" ref="C84:N84" si="16">C80*C$38</f>
        <v>54.400000000000006</v>
      </c>
      <c r="D84" s="50">
        <f t="shared" si="16"/>
        <v>56</v>
      </c>
      <c r="E84" s="50">
        <f t="shared" si="16"/>
        <v>56</v>
      </c>
      <c r="F84" s="50">
        <f t="shared" si="16"/>
        <v>56</v>
      </c>
      <c r="G84" s="50">
        <f t="shared" si="16"/>
        <v>56</v>
      </c>
      <c r="H84" s="50">
        <f t="shared" si="16"/>
        <v>56</v>
      </c>
      <c r="I84" s="50">
        <f t="shared" si="16"/>
        <v>56</v>
      </c>
      <c r="J84" s="50">
        <f t="shared" si="16"/>
        <v>56</v>
      </c>
      <c r="K84" s="50">
        <f t="shared" si="16"/>
        <v>56</v>
      </c>
      <c r="L84" s="50">
        <f t="shared" si="16"/>
        <v>56</v>
      </c>
      <c r="M84" s="50">
        <f t="shared" si="16"/>
        <v>56</v>
      </c>
      <c r="N84" s="50">
        <f t="shared" si="16"/>
        <v>56</v>
      </c>
    </row>
    <row r="85" spans="2:14" hidden="1" outlineLevel="1" x14ac:dyDescent="0.25">
      <c r="B85" s="10" t="s">
        <v>62</v>
      </c>
      <c r="C85" s="50">
        <f t="shared" ref="C85:N85" si="17">C81*C$38</f>
        <v>217.60000000000002</v>
      </c>
      <c r="D85" s="50">
        <f t="shared" si="17"/>
        <v>224</v>
      </c>
      <c r="E85" s="50">
        <f t="shared" si="17"/>
        <v>224</v>
      </c>
      <c r="F85" s="50">
        <f t="shared" si="17"/>
        <v>224</v>
      </c>
      <c r="G85" s="50">
        <f t="shared" si="17"/>
        <v>224</v>
      </c>
      <c r="H85" s="50">
        <f t="shared" si="17"/>
        <v>224</v>
      </c>
      <c r="I85" s="50">
        <f t="shared" si="17"/>
        <v>224</v>
      </c>
      <c r="J85" s="50">
        <f t="shared" si="17"/>
        <v>224</v>
      </c>
      <c r="K85" s="50">
        <f t="shared" si="17"/>
        <v>224</v>
      </c>
      <c r="L85" s="50">
        <f t="shared" si="17"/>
        <v>224</v>
      </c>
      <c r="M85" s="50">
        <f t="shared" si="17"/>
        <v>224</v>
      </c>
      <c r="N85" s="50">
        <f t="shared" si="17"/>
        <v>224</v>
      </c>
    </row>
    <row r="86" spans="2:14" hidden="1" outlineLevel="1" x14ac:dyDescent="0.25">
      <c r="B86" s="17" t="s">
        <v>66</v>
      </c>
      <c r="C86" s="51">
        <f t="shared" ref="C86:N86" si="18">SUM(C83:C85)</f>
        <v>1360</v>
      </c>
      <c r="D86" s="51">
        <f t="shared" si="18"/>
        <v>1400</v>
      </c>
      <c r="E86" s="51">
        <f t="shared" si="18"/>
        <v>1400</v>
      </c>
      <c r="F86" s="51">
        <f t="shared" si="18"/>
        <v>1400</v>
      </c>
      <c r="G86" s="51">
        <f t="shared" si="18"/>
        <v>1400</v>
      </c>
      <c r="H86" s="51">
        <f t="shared" si="18"/>
        <v>1400</v>
      </c>
      <c r="I86" s="51">
        <f t="shared" si="18"/>
        <v>1400</v>
      </c>
      <c r="J86" s="51">
        <f t="shared" si="18"/>
        <v>1400</v>
      </c>
      <c r="K86" s="51">
        <f t="shared" si="18"/>
        <v>1400</v>
      </c>
      <c r="L86" s="51">
        <f t="shared" si="18"/>
        <v>1400</v>
      </c>
      <c r="M86" s="51">
        <f t="shared" si="18"/>
        <v>1400</v>
      </c>
      <c r="N86" s="51">
        <f t="shared" si="18"/>
        <v>1400</v>
      </c>
    </row>
    <row r="87" spans="2:14" hidden="1" outlineLevel="1" x14ac:dyDescent="0.25">
      <c r="B87" s="11" t="s">
        <v>61</v>
      </c>
      <c r="C87" s="79">
        <v>0.75</v>
      </c>
      <c r="D87" s="79">
        <v>0.75</v>
      </c>
      <c r="E87" s="79">
        <v>0.75</v>
      </c>
      <c r="F87" s="79">
        <v>0.75</v>
      </c>
      <c r="G87" s="79">
        <v>0.75</v>
      </c>
      <c r="H87" s="79">
        <v>0.75</v>
      </c>
      <c r="I87" s="79">
        <v>0.75</v>
      </c>
      <c r="J87" s="79">
        <v>0.75</v>
      </c>
      <c r="K87" s="79">
        <v>0.75</v>
      </c>
      <c r="L87" s="79">
        <v>0.75</v>
      </c>
      <c r="M87" s="79">
        <v>0.75</v>
      </c>
      <c r="N87" s="79">
        <v>0.75</v>
      </c>
    </row>
    <row r="88" spans="2:14" hidden="1" outlineLevel="1" x14ac:dyDescent="0.25">
      <c r="B88" s="52" t="s">
        <v>67</v>
      </c>
      <c r="C88" s="49">
        <f t="shared" ref="C88:N88" si="19">C92/C94</f>
        <v>5.6250000000000001E-2</v>
      </c>
      <c r="D88" s="49">
        <f t="shared" si="19"/>
        <v>5.6250000000000001E-2</v>
      </c>
      <c r="E88" s="49">
        <f t="shared" si="19"/>
        <v>5.6250000000000001E-2</v>
      </c>
      <c r="F88" s="49">
        <f t="shared" si="19"/>
        <v>5.6250000000000001E-2</v>
      </c>
      <c r="G88" s="49">
        <f t="shared" si="19"/>
        <v>5.6250000000000001E-2</v>
      </c>
      <c r="H88" s="49">
        <f t="shared" si="19"/>
        <v>5.6250000000000001E-2</v>
      </c>
      <c r="I88" s="49">
        <f t="shared" si="19"/>
        <v>5.6250000000000001E-2</v>
      </c>
      <c r="J88" s="49">
        <f t="shared" si="19"/>
        <v>5.6250000000000001E-2</v>
      </c>
      <c r="K88" s="49">
        <f t="shared" si="19"/>
        <v>5.6250000000000001E-2</v>
      </c>
      <c r="L88" s="49">
        <f t="shared" si="19"/>
        <v>5.6250000000000001E-2</v>
      </c>
      <c r="M88" s="49">
        <f t="shared" si="19"/>
        <v>5.6250000000000001E-2</v>
      </c>
      <c r="N88" s="49">
        <f t="shared" si="19"/>
        <v>5.6250000000000001E-2</v>
      </c>
    </row>
    <row r="89" spans="2:14" hidden="1" outlineLevel="1" x14ac:dyDescent="0.25">
      <c r="B89" s="11" t="s">
        <v>62</v>
      </c>
      <c r="C89" s="49">
        <f t="shared" ref="C89:N89" si="20">C93/C94</f>
        <v>0.19375000000000001</v>
      </c>
      <c r="D89" s="49">
        <f t="shared" si="20"/>
        <v>0.19375000000000001</v>
      </c>
      <c r="E89" s="49">
        <f t="shared" si="20"/>
        <v>0.19375000000000001</v>
      </c>
      <c r="F89" s="49">
        <f t="shared" si="20"/>
        <v>0.19375000000000001</v>
      </c>
      <c r="G89" s="49">
        <f t="shared" si="20"/>
        <v>0.19375000000000001</v>
      </c>
      <c r="H89" s="49">
        <f t="shared" si="20"/>
        <v>0.19375000000000001</v>
      </c>
      <c r="I89" s="49">
        <f t="shared" si="20"/>
        <v>0.19375000000000001</v>
      </c>
      <c r="J89" s="49">
        <f t="shared" si="20"/>
        <v>0.19375000000000001</v>
      </c>
      <c r="K89" s="49">
        <f t="shared" si="20"/>
        <v>0.19375000000000001</v>
      </c>
      <c r="L89" s="49">
        <f t="shared" si="20"/>
        <v>0.19375000000000001</v>
      </c>
      <c r="M89" s="49">
        <f t="shared" si="20"/>
        <v>0.19375000000000001</v>
      </c>
      <c r="N89" s="49">
        <f t="shared" si="20"/>
        <v>0.19375000000000001</v>
      </c>
    </row>
    <row r="90" spans="2:14" hidden="1" outlineLevel="1" x14ac:dyDescent="0.25">
      <c r="B90" s="34" t="s">
        <v>64</v>
      </c>
      <c r="C90" s="18">
        <f>C87+C88+C89</f>
        <v>1</v>
      </c>
      <c r="D90" s="18">
        <v>1</v>
      </c>
      <c r="E90" s="18">
        <v>1</v>
      </c>
      <c r="F90" s="18">
        <v>1</v>
      </c>
      <c r="G90" s="18">
        <v>1</v>
      </c>
      <c r="H90" s="18">
        <v>1</v>
      </c>
      <c r="I90" s="18">
        <v>1</v>
      </c>
      <c r="J90" s="18">
        <v>1</v>
      </c>
      <c r="K90" s="18">
        <v>1</v>
      </c>
      <c r="L90" s="18">
        <v>1</v>
      </c>
      <c r="M90" s="18">
        <v>1</v>
      </c>
      <c r="N90" s="18">
        <v>1</v>
      </c>
    </row>
    <row r="91" spans="2:14" hidden="1" outlineLevel="1" x14ac:dyDescent="0.25">
      <c r="B91" s="11" t="s">
        <v>61</v>
      </c>
      <c r="C91" s="5">
        <f t="shared" ref="C91:N91" si="21">C94*C87</f>
        <v>30</v>
      </c>
      <c r="D91" s="16">
        <f t="shared" si="21"/>
        <v>30</v>
      </c>
      <c r="E91" s="16">
        <f t="shared" si="21"/>
        <v>30</v>
      </c>
      <c r="F91" s="16">
        <f t="shared" si="21"/>
        <v>30</v>
      </c>
      <c r="G91" s="16">
        <f t="shared" si="21"/>
        <v>30</v>
      </c>
      <c r="H91" s="16">
        <f t="shared" si="21"/>
        <v>30</v>
      </c>
      <c r="I91" s="16">
        <f t="shared" si="21"/>
        <v>30</v>
      </c>
      <c r="J91" s="16">
        <f t="shared" si="21"/>
        <v>30</v>
      </c>
      <c r="K91" s="16">
        <f t="shared" si="21"/>
        <v>30</v>
      </c>
      <c r="L91" s="16">
        <f t="shared" si="21"/>
        <v>30</v>
      </c>
      <c r="M91" s="16">
        <f t="shared" si="21"/>
        <v>30</v>
      </c>
      <c r="N91" s="16">
        <f t="shared" si="21"/>
        <v>30</v>
      </c>
    </row>
    <row r="92" spans="2:14" hidden="1" outlineLevel="1" x14ac:dyDescent="0.25">
      <c r="B92" s="52" t="s">
        <v>67</v>
      </c>
      <c r="C92" s="47">
        <f t="shared" ref="C92:N92" si="22">C91*0.075</f>
        <v>2.25</v>
      </c>
      <c r="D92" s="47">
        <f t="shared" si="22"/>
        <v>2.25</v>
      </c>
      <c r="E92" s="47">
        <f t="shared" si="22"/>
        <v>2.25</v>
      </c>
      <c r="F92" s="47">
        <f t="shared" si="22"/>
        <v>2.25</v>
      </c>
      <c r="G92" s="47">
        <f t="shared" si="22"/>
        <v>2.25</v>
      </c>
      <c r="H92" s="47">
        <f t="shared" si="22"/>
        <v>2.25</v>
      </c>
      <c r="I92" s="47">
        <f t="shared" si="22"/>
        <v>2.25</v>
      </c>
      <c r="J92" s="47">
        <f t="shared" si="22"/>
        <v>2.25</v>
      </c>
      <c r="K92" s="47">
        <f t="shared" si="22"/>
        <v>2.25</v>
      </c>
      <c r="L92" s="47">
        <f t="shared" si="22"/>
        <v>2.25</v>
      </c>
      <c r="M92" s="47">
        <f t="shared" si="22"/>
        <v>2.25</v>
      </c>
      <c r="N92" s="47">
        <f t="shared" si="22"/>
        <v>2.25</v>
      </c>
    </row>
    <row r="93" spans="2:14" hidden="1" outlineLevel="1" x14ac:dyDescent="0.25">
      <c r="B93" s="11" t="s">
        <v>62</v>
      </c>
      <c r="C93" s="16">
        <f t="shared" ref="C93:N93" si="23">C94-C91-C92</f>
        <v>7.75</v>
      </c>
      <c r="D93" s="16">
        <f t="shared" si="23"/>
        <v>7.75</v>
      </c>
      <c r="E93" s="16">
        <f t="shared" si="23"/>
        <v>7.75</v>
      </c>
      <c r="F93" s="16">
        <f t="shared" si="23"/>
        <v>7.75</v>
      </c>
      <c r="G93" s="16">
        <f t="shared" si="23"/>
        <v>7.75</v>
      </c>
      <c r="H93" s="16">
        <f t="shared" si="23"/>
        <v>7.75</v>
      </c>
      <c r="I93" s="16">
        <f t="shared" si="23"/>
        <v>7.75</v>
      </c>
      <c r="J93" s="16">
        <f t="shared" si="23"/>
        <v>7.75</v>
      </c>
      <c r="K93" s="16">
        <f t="shared" si="23"/>
        <v>7.75</v>
      </c>
      <c r="L93" s="16">
        <f t="shared" si="23"/>
        <v>7.75</v>
      </c>
      <c r="M93" s="16">
        <f t="shared" si="23"/>
        <v>7.75</v>
      </c>
      <c r="N93" s="16">
        <f t="shared" si="23"/>
        <v>7.75</v>
      </c>
    </row>
    <row r="94" spans="2:14" hidden="1" outlineLevel="1" x14ac:dyDescent="0.25">
      <c r="B94" s="34" t="s">
        <v>65</v>
      </c>
      <c r="C94" s="36">
        <f t="shared" ref="C94:N94" si="24">$C$7</f>
        <v>40</v>
      </c>
      <c r="D94" s="36">
        <f t="shared" si="24"/>
        <v>40</v>
      </c>
      <c r="E94" s="36">
        <f t="shared" si="24"/>
        <v>40</v>
      </c>
      <c r="F94" s="36">
        <f t="shared" si="24"/>
        <v>40</v>
      </c>
      <c r="G94" s="36">
        <f t="shared" si="24"/>
        <v>40</v>
      </c>
      <c r="H94" s="36">
        <f t="shared" si="24"/>
        <v>40</v>
      </c>
      <c r="I94" s="36">
        <f t="shared" si="24"/>
        <v>40</v>
      </c>
      <c r="J94" s="36">
        <f t="shared" si="24"/>
        <v>40</v>
      </c>
      <c r="K94" s="36">
        <f t="shared" si="24"/>
        <v>40</v>
      </c>
      <c r="L94" s="36">
        <f t="shared" si="24"/>
        <v>40</v>
      </c>
      <c r="M94" s="36">
        <f t="shared" si="24"/>
        <v>40</v>
      </c>
      <c r="N94" s="36">
        <f t="shared" si="24"/>
        <v>40</v>
      </c>
    </row>
    <row r="95" spans="2:14" hidden="1" outlineLevel="1" x14ac:dyDescent="0.25">
      <c r="B95" s="11" t="s">
        <v>61</v>
      </c>
      <c r="C95" s="50">
        <f t="shared" ref="C95:D97" si="25">C91*C$38</f>
        <v>1020</v>
      </c>
      <c r="D95" s="50">
        <f t="shared" si="25"/>
        <v>1050</v>
      </c>
      <c r="E95" s="50">
        <f t="shared" ref="E95:F95" si="26">E91*E$38</f>
        <v>1050</v>
      </c>
      <c r="F95" s="50">
        <f t="shared" si="26"/>
        <v>1050</v>
      </c>
      <c r="G95" s="50">
        <f t="shared" ref="G95:H95" si="27">G91*G$38</f>
        <v>1050</v>
      </c>
      <c r="H95" s="50">
        <f t="shared" si="27"/>
        <v>1050</v>
      </c>
      <c r="I95" s="50">
        <f t="shared" ref="I95:J95" si="28">I91*I$38</f>
        <v>1050</v>
      </c>
      <c r="J95" s="50">
        <f t="shared" si="28"/>
        <v>1050</v>
      </c>
      <c r="K95" s="50">
        <f t="shared" ref="K95:L95" si="29">K91*K$38</f>
        <v>1050</v>
      </c>
      <c r="L95" s="50">
        <f t="shared" si="29"/>
        <v>1050</v>
      </c>
      <c r="M95" s="50">
        <f t="shared" ref="M95:N95" si="30">M91*M$38</f>
        <v>1050</v>
      </c>
      <c r="N95" s="50">
        <f t="shared" si="30"/>
        <v>1050</v>
      </c>
    </row>
    <row r="96" spans="2:14" hidden="1" outlineLevel="1" x14ac:dyDescent="0.25">
      <c r="B96" s="52" t="s">
        <v>67</v>
      </c>
      <c r="C96" s="50">
        <f t="shared" si="25"/>
        <v>76.5</v>
      </c>
      <c r="D96" s="50">
        <f t="shared" si="25"/>
        <v>78.75</v>
      </c>
      <c r="E96" s="50">
        <f t="shared" ref="E96:F96" si="31">E92*E$38</f>
        <v>78.75</v>
      </c>
      <c r="F96" s="50">
        <f t="shared" si="31"/>
        <v>78.75</v>
      </c>
      <c r="G96" s="50">
        <f t="shared" ref="G96:H96" si="32">G92*G$38</f>
        <v>78.75</v>
      </c>
      <c r="H96" s="50">
        <f t="shared" si="32"/>
        <v>78.75</v>
      </c>
      <c r="I96" s="50">
        <f t="shared" ref="I96:J96" si="33">I92*I$38</f>
        <v>78.75</v>
      </c>
      <c r="J96" s="50">
        <f t="shared" si="33"/>
        <v>78.75</v>
      </c>
      <c r="K96" s="50">
        <f t="shared" ref="K96:L96" si="34">K92*K$38</f>
        <v>78.75</v>
      </c>
      <c r="L96" s="50">
        <f t="shared" si="34"/>
        <v>78.75</v>
      </c>
      <c r="M96" s="50">
        <f t="shared" ref="M96:N96" si="35">M92*M$38</f>
        <v>78.75</v>
      </c>
      <c r="N96" s="50">
        <f t="shared" si="35"/>
        <v>78.75</v>
      </c>
    </row>
    <row r="97" spans="2:14" hidden="1" outlineLevel="1" x14ac:dyDescent="0.25">
      <c r="B97" s="11" t="s">
        <v>62</v>
      </c>
      <c r="C97" s="50">
        <f t="shared" si="25"/>
        <v>263.5</v>
      </c>
      <c r="D97" s="50">
        <f t="shared" si="25"/>
        <v>271.25</v>
      </c>
      <c r="E97" s="50">
        <f t="shared" ref="E97:F97" si="36">E93*E$38</f>
        <v>271.25</v>
      </c>
      <c r="F97" s="50">
        <f t="shared" si="36"/>
        <v>271.25</v>
      </c>
      <c r="G97" s="50">
        <f t="shared" ref="G97:H97" si="37">G93*G$38</f>
        <v>271.25</v>
      </c>
      <c r="H97" s="50">
        <f t="shared" si="37"/>
        <v>271.25</v>
      </c>
      <c r="I97" s="50">
        <f t="shared" ref="I97:J97" si="38">I93*I$38</f>
        <v>271.25</v>
      </c>
      <c r="J97" s="50">
        <f t="shared" si="38"/>
        <v>271.25</v>
      </c>
      <c r="K97" s="50">
        <f t="shared" ref="K97:L97" si="39">K93*K$38</f>
        <v>271.25</v>
      </c>
      <c r="L97" s="50">
        <f t="shared" si="39"/>
        <v>271.25</v>
      </c>
      <c r="M97" s="50">
        <f t="shared" ref="M97:N97" si="40">M93*M$38</f>
        <v>271.25</v>
      </c>
      <c r="N97" s="50">
        <f t="shared" si="40"/>
        <v>271.25</v>
      </c>
    </row>
    <row r="98" spans="2:14" hidden="1" outlineLevel="1" x14ac:dyDescent="0.25">
      <c r="B98" s="34" t="s">
        <v>66</v>
      </c>
      <c r="C98" s="51">
        <f t="shared" ref="C98:N98" si="41">SUM(C95:C97)</f>
        <v>1360</v>
      </c>
      <c r="D98" s="51">
        <f t="shared" si="41"/>
        <v>1400</v>
      </c>
      <c r="E98" s="51">
        <f t="shared" si="41"/>
        <v>1400</v>
      </c>
      <c r="F98" s="51">
        <f t="shared" si="41"/>
        <v>1400</v>
      </c>
      <c r="G98" s="51">
        <f t="shared" si="41"/>
        <v>1400</v>
      </c>
      <c r="H98" s="51">
        <f t="shared" si="41"/>
        <v>1400</v>
      </c>
      <c r="I98" s="51">
        <f t="shared" si="41"/>
        <v>1400</v>
      </c>
      <c r="J98" s="51">
        <f t="shared" si="41"/>
        <v>1400</v>
      </c>
      <c r="K98" s="51">
        <f t="shared" si="41"/>
        <v>1400</v>
      </c>
      <c r="L98" s="51">
        <f t="shared" si="41"/>
        <v>1400</v>
      </c>
      <c r="M98" s="51">
        <f t="shared" si="41"/>
        <v>1400</v>
      </c>
      <c r="N98" s="51">
        <f t="shared" si="41"/>
        <v>1400</v>
      </c>
    </row>
    <row r="99" spans="2:14" hidden="1" outlineLevel="1" x14ac:dyDescent="0.25">
      <c r="B99" s="12" t="s">
        <v>61</v>
      </c>
      <c r="C99" s="79">
        <v>0.7</v>
      </c>
      <c r="D99" s="79">
        <v>0.7</v>
      </c>
      <c r="E99" s="79">
        <v>0.7</v>
      </c>
      <c r="F99" s="79">
        <v>0.7</v>
      </c>
      <c r="G99" s="79">
        <v>0.7</v>
      </c>
      <c r="H99" s="79">
        <v>0.7</v>
      </c>
      <c r="I99" s="79">
        <v>0.7</v>
      </c>
      <c r="J99" s="79">
        <v>0.7</v>
      </c>
      <c r="K99" s="79">
        <v>0.7</v>
      </c>
      <c r="L99" s="79">
        <v>0.7</v>
      </c>
      <c r="M99" s="79">
        <v>0.7</v>
      </c>
      <c r="N99" s="79">
        <v>0.7</v>
      </c>
    </row>
    <row r="100" spans="2:14" hidden="1" outlineLevel="1" x14ac:dyDescent="0.25">
      <c r="B100" s="53" t="s">
        <v>68</v>
      </c>
      <c r="C100" s="49">
        <f t="shared" ref="C100:N100" si="42">C104/C106</f>
        <v>7.0000000000000007E-2</v>
      </c>
      <c r="D100" s="49">
        <f t="shared" si="42"/>
        <v>7.0000000000000007E-2</v>
      </c>
      <c r="E100" s="49">
        <f t="shared" si="42"/>
        <v>7.0000000000000007E-2</v>
      </c>
      <c r="F100" s="49">
        <f t="shared" si="42"/>
        <v>7.0000000000000007E-2</v>
      </c>
      <c r="G100" s="49">
        <f t="shared" si="42"/>
        <v>7.0000000000000007E-2</v>
      </c>
      <c r="H100" s="49">
        <f t="shared" si="42"/>
        <v>7.0000000000000007E-2</v>
      </c>
      <c r="I100" s="49">
        <f t="shared" si="42"/>
        <v>7.0000000000000007E-2</v>
      </c>
      <c r="J100" s="49">
        <f t="shared" si="42"/>
        <v>7.0000000000000007E-2</v>
      </c>
      <c r="K100" s="49">
        <f t="shared" si="42"/>
        <v>7.0000000000000007E-2</v>
      </c>
      <c r="L100" s="49">
        <f t="shared" si="42"/>
        <v>7.0000000000000007E-2</v>
      </c>
      <c r="M100" s="49">
        <f t="shared" si="42"/>
        <v>7.0000000000000007E-2</v>
      </c>
      <c r="N100" s="49">
        <f t="shared" si="42"/>
        <v>7.0000000000000007E-2</v>
      </c>
    </row>
    <row r="101" spans="2:14" hidden="1" outlineLevel="1" x14ac:dyDescent="0.25">
      <c r="B101" s="12" t="s">
        <v>62</v>
      </c>
      <c r="C101" s="49">
        <f t="shared" ref="C101:N101" si="43">C105/C106</f>
        <v>0.22999999999999998</v>
      </c>
      <c r="D101" s="49">
        <f t="shared" si="43"/>
        <v>0.22999999999999998</v>
      </c>
      <c r="E101" s="49">
        <f t="shared" si="43"/>
        <v>0.22999999999999998</v>
      </c>
      <c r="F101" s="49">
        <f t="shared" si="43"/>
        <v>0.22999999999999998</v>
      </c>
      <c r="G101" s="49">
        <f t="shared" si="43"/>
        <v>0.22999999999999998</v>
      </c>
      <c r="H101" s="49">
        <f t="shared" si="43"/>
        <v>0.22999999999999998</v>
      </c>
      <c r="I101" s="49">
        <f t="shared" si="43"/>
        <v>0.22999999999999998</v>
      </c>
      <c r="J101" s="49">
        <f t="shared" si="43"/>
        <v>0.22999999999999998</v>
      </c>
      <c r="K101" s="49">
        <f t="shared" si="43"/>
        <v>0.22999999999999998</v>
      </c>
      <c r="L101" s="49">
        <f t="shared" si="43"/>
        <v>0.22999999999999998</v>
      </c>
      <c r="M101" s="49">
        <f t="shared" si="43"/>
        <v>0.22999999999999998</v>
      </c>
      <c r="N101" s="49">
        <f t="shared" si="43"/>
        <v>0.22999999999999998</v>
      </c>
    </row>
    <row r="102" spans="2:14" hidden="1" outlineLevel="1" x14ac:dyDescent="0.25">
      <c r="B102" s="35" t="s">
        <v>64</v>
      </c>
      <c r="C102" s="18">
        <f>C99+C100+C101</f>
        <v>1</v>
      </c>
      <c r="D102" s="18">
        <v>1</v>
      </c>
      <c r="E102" s="18">
        <v>1</v>
      </c>
      <c r="F102" s="18">
        <v>1</v>
      </c>
      <c r="G102" s="18">
        <v>1</v>
      </c>
      <c r="H102" s="18">
        <v>1</v>
      </c>
      <c r="I102" s="18">
        <v>1</v>
      </c>
      <c r="J102" s="18">
        <v>1</v>
      </c>
      <c r="K102" s="18">
        <v>1</v>
      </c>
      <c r="L102" s="18">
        <v>1</v>
      </c>
      <c r="M102" s="18">
        <v>1</v>
      </c>
      <c r="N102" s="18">
        <v>1</v>
      </c>
    </row>
    <row r="103" spans="2:14" hidden="1" outlineLevel="1" x14ac:dyDescent="0.25">
      <c r="B103" s="12" t="s">
        <v>61</v>
      </c>
      <c r="C103" s="5">
        <f t="shared" ref="C103:N103" si="44">C106*C99</f>
        <v>28</v>
      </c>
      <c r="D103" s="5">
        <f t="shared" si="44"/>
        <v>28</v>
      </c>
      <c r="E103" s="5">
        <f t="shared" si="44"/>
        <v>28</v>
      </c>
      <c r="F103" s="5">
        <f t="shared" si="44"/>
        <v>28</v>
      </c>
      <c r="G103" s="5">
        <f t="shared" si="44"/>
        <v>28</v>
      </c>
      <c r="H103" s="5">
        <f t="shared" si="44"/>
        <v>28</v>
      </c>
      <c r="I103" s="5">
        <f t="shared" si="44"/>
        <v>28</v>
      </c>
      <c r="J103" s="5">
        <f t="shared" si="44"/>
        <v>28</v>
      </c>
      <c r="K103" s="5">
        <f t="shared" si="44"/>
        <v>28</v>
      </c>
      <c r="L103" s="5">
        <f t="shared" si="44"/>
        <v>28</v>
      </c>
      <c r="M103" s="5">
        <f t="shared" si="44"/>
        <v>28</v>
      </c>
      <c r="N103" s="5">
        <f t="shared" si="44"/>
        <v>28</v>
      </c>
    </row>
    <row r="104" spans="2:14" hidden="1" outlineLevel="1" x14ac:dyDescent="0.25">
      <c r="B104" s="53" t="s">
        <v>68</v>
      </c>
      <c r="C104" s="47">
        <f t="shared" ref="C104:N104" si="45">C103*0.1</f>
        <v>2.8000000000000003</v>
      </c>
      <c r="D104" s="47">
        <f t="shared" si="45"/>
        <v>2.8000000000000003</v>
      </c>
      <c r="E104" s="47">
        <f t="shared" si="45"/>
        <v>2.8000000000000003</v>
      </c>
      <c r="F104" s="47">
        <f t="shared" si="45"/>
        <v>2.8000000000000003</v>
      </c>
      <c r="G104" s="47">
        <f t="shared" si="45"/>
        <v>2.8000000000000003</v>
      </c>
      <c r="H104" s="47">
        <f t="shared" si="45"/>
        <v>2.8000000000000003</v>
      </c>
      <c r="I104" s="47">
        <f t="shared" si="45"/>
        <v>2.8000000000000003</v>
      </c>
      <c r="J104" s="47">
        <f t="shared" si="45"/>
        <v>2.8000000000000003</v>
      </c>
      <c r="K104" s="47">
        <f t="shared" si="45"/>
        <v>2.8000000000000003</v>
      </c>
      <c r="L104" s="47">
        <f t="shared" si="45"/>
        <v>2.8000000000000003</v>
      </c>
      <c r="M104" s="47">
        <f t="shared" si="45"/>
        <v>2.8000000000000003</v>
      </c>
      <c r="N104" s="47">
        <f t="shared" si="45"/>
        <v>2.8000000000000003</v>
      </c>
    </row>
    <row r="105" spans="2:14" hidden="1" outlineLevel="1" x14ac:dyDescent="0.25">
      <c r="B105" s="12" t="s">
        <v>62</v>
      </c>
      <c r="C105" s="16">
        <f t="shared" ref="C105:N105" si="46">C106-C103-C104</f>
        <v>9.1999999999999993</v>
      </c>
      <c r="D105" s="16">
        <f t="shared" si="46"/>
        <v>9.1999999999999993</v>
      </c>
      <c r="E105" s="16">
        <f t="shared" si="46"/>
        <v>9.1999999999999993</v>
      </c>
      <c r="F105" s="16">
        <f t="shared" si="46"/>
        <v>9.1999999999999993</v>
      </c>
      <c r="G105" s="16">
        <f t="shared" si="46"/>
        <v>9.1999999999999993</v>
      </c>
      <c r="H105" s="16">
        <f t="shared" si="46"/>
        <v>9.1999999999999993</v>
      </c>
      <c r="I105" s="16">
        <f t="shared" si="46"/>
        <v>9.1999999999999993</v>
      </c>
      <c r="J105" s="16">
        <f t="shared" si="46"/>
        <v>9.1999999999999993</v>
      </c>
      <c r="K105" s="16">
        <f t="shared" si="46"/>
        <v>9.1999999999999993</v>
      </c>
      <c r="L105" s="16">
        <f t="shared" si="46"/>
        <v>9.1999999999999993</v>
      </c>
      <c r="M105" s="16">
        <f t="shared" si="46"/>
        <v>9.1999999999999993</v>
      </c>
      <c r="N105" s="16">
        <f t="shared" si="46"/>
        <v>9.1999999999999993</v>
      </c>
    </row>
    <row r="106" spans="2:14" hidden="1" outlineLevel="1" x14ac:dyDescent="0.25">
      <c r="B106" s="35" t="s">
        <v>65</v>
      </c>
      <c r="C106" s="36">
        <f t="shared" ref="C106:N106" si="47">$C$7</f>
        <v>40</v>
      </c>
      <c r="D106" s="36">
        <f t="shared" si="47"/>
        <v>40</v>
      </c>
      <c r="E106" s="36">
        <f t="shared" si="47"/>
        <v>40</v>
      </c>
      <c r="F106" s="36">
        <f t="shared" si="47"/>
        <v>40</v>
      </c>
      <c r="G106" s="36">
        <f t="shared" si="47"/>
        <v>40</v>
      </c>
      <c r="H106" s="36">
        <f t="shared" si="47"/>
        <v>40</v>
      </c>
      <c r="I106" s="36">
        <f t="shared" si="47"/>
        <v>40</v>
      </c>
      <c r="J106" s="36">
        <f t="shared" si="47"/>
        <v>40</v>
      </c>
      <c r="K106" s="36">
        <f t="shared" si="47"/>
        <v>40</v>
      </c>
      <c r="L106" s="36">
        <f t="shared" si="47"/>
        <v>40</v>
      </c>
      <c r="M106" s="36">
        <f t="shared" si="47"/>
        <v>40</v>
      </c>
      <c r="N106" s="36">
        <f t="shared" si="47"/>
        <v>40</v>
      </c>
    </row>
    <row r="107" spans="2:14" hidden="1" outlineLevel="1" x14ac:dyDescent="0.25">
      <c r="B107" s="12" t="s">
        <v>61</v>
      </c>
      <c r="C107" s="50">
        <f t="shared" ref="C107:N107" si="48">C103*C$38</f>
        <v>952</v>
      </c>
      <c r="D107" s="50">
        <f t="shared" si="48"/>
        <v>980</v>
      </c>
      <c r="E107" s="50">
        <f t="shared" si="48"/>
        <v>980</v>
      </c>
      <c r="F107" s="50">
        <f t="shared" si="48"/>
        <v>980</v>
      </c>
      <c r="G107" s="50">
        <f t="shared" si="48"/>
        <v>980</v>
      </c>
      <c r="H107" s="50">
        <f t="shared" si="48"/>
        <v>980</v>
      </c>
      <c r="I107" s="50">
        <f t="shared" si="48"/>
        <v>980</v>
      </c>
      <c r="J107" s="50">
        <f t="shared" si="48"/>
        <v>980</v>
      </c>
      <c r="K107" s="50">
        <f t="shared" si="48"/>
        <v>980</v>
      </c>
      <c r="L107" s="50">
        <f t="shared" si="48"/>
        <v>980</v>
      </c>
      <c r="M107" s="50">
        <f t="shared" si="48"/>
        <v>980</v>
      </c>
      <c r="N107" s="50">
        <f t="shared" si="48"/>
        <v>980</v>
      </c>
    </row>
    <row r="108" spans="2:14" hidden="1" outlineLevel="1" x14ac:dyDescent="0.25">
      <c r="B108" s="53" t="s">
        <v>68</v>
      </c>
      <c r="C108" s="50">
        <f t="shared" ref="C108:N108" si="49">C104*C$38</f>
        <v>95.2</v>
      </c>
      <c r="D108" s="50">
        <f t="shared" si="49"/>
        <v>98.000000000000014</v>
      </c>
      <c r="E108" s="50">
        <f t="shared" si="49"/>
        <v>98.000000000000014</v>
      </c>
      <c r="F108" s="50">
        <f t="shared" si="49"/>
        <v>98.000000000000014</v>
      </c>
      <c r="G108" s="50">
        <f t="shared" si="49"/>
        <v>98.000000000000014</v>
      </c>
      <c r="H108" s="50">
        <f t="shared" si="49"/>
        <v>98.000000000000014</v>
      </c>
      <c r="I108" s="50">
        <f t="shared" si="49"/>
        <v>98.000000000000014</v>
      </c>
      <c r="J108" s="50">
        <f t="shared" si="49"/>
        <v>98.000000000000014</v>
      </c>
      <c r="K108" s="50">
        <f t="shared" si="49"/>
        <v>98.000000000000014</v>
      </c>
      <c r="L108" s="50">
        <f t="shared" si="49"/>
        <v>98.000000000000014</v>
      </c>
      <c r="M108" s="50">
        <f t="shared" si="49"/>
        <v>98.000000000000014</v>
      </c>
      <c r="N108" s="50">
        <f t="shared" si="49"/>
        <v>98.000000000000014</v>
      </c>
    </row>
    <row r="109" spans="2:14" hidden="1" outlineLevel="1" x14ac:dyDescent="0.25">
      <c r="B109" s="12" t="s">
        <v>62</v>
      </c>
      <c r="C109" s="50">
        <f>C105*C$38</f>
        <v>312.79999999999995</v>
      </c>
      <c r="D109" s="50">
        <f t="shared" ref="D109:E109" si="50">D105*D$38</f>
        <v>322</v>
      </c>
      <c r="E109" s="50">
        <f t="shared" si="50"/>
        <v>322</v>
      </c>
      <c r="F109" s="50">
        <f t="shared" ref="F109:G109" si="51">F105*F$38</f>
        <v>322</v>
      </c>
      <c r="G109" s="50">
        <f t="shared" si="51"/>
        <v>322</v>
      </c>
      <c r="H109" s="50">
        <f t="shared" ref="H109:I109" si="52">H105*H$38</f>
        <v>322</v>
      </c>
      <c r="I109" s="50">
        <f t="shared" si="52"/>
        <v>322</v>
      </c>
      <c r="J109" s="50">
        <f t="shared" ref="J109:K109" si="53">J105*J$38</f>
        <v>322</v>
      </c>
      <c r="K109" s="50">
        <f t="shared" si="53"/>
        <v>322</v>
      </c>
      <c r="L109" s="50">
        <f t="shared" ref="L109:M109" si="54">L105*L$38</f>
        <v>322</v>
      </c>
      <c r="M109" s="50">
        <f t="shared" si="54"/>
        <v>322</v>
      </c>
      <c r="N109" s="50">
        <f t="shared" ref="N109" si="55">N105*N$38</f>
        <v>322</v>
      </c>
    </row>
    <row r="110" spans="2:14" hidden="1" outlineLevel="1" x14ac:dyDescent="0.25">
      <c r="B110" s="35" t="s">
        <v>66</v>
      </c>
      <c r="C110" s="51">
        <f t="shared" ref="C110:N110" si="56">SUM(C107:C109)</f>
        <v>1360</v>
      </c>
      <c r="D110" s="51">
        <f t="shared" si="56"/>
        <v>1400</v>
      </c>
      <c r="E110" s="51">
        <f t="shared" si="56"/>
        <v>1400</v>
      </c>
      <c r="F110" s="51">
        <f t="shared" si="56"/>
        <v>1400</v>
      </c>
      <c r="G110" s="51">
        <f t="shared" si="56"/>
        <v>1400</v>
      </c>
      <c r="H110" s="51">
        <f t="shared" si="56"/>
        <v>1400</v>
      </c>
      <c r="I110" s="51">
        <f t="shared" si="56"/>
        <v>1400</v>
      </c>
      <c r="J110" s="51">
        <f t="shared" si="56"/>
        <v>1400</v>
      </c>
      <c r="K110" s="51">
        <f t="shared" si="56"/>
        <v>1400</v>
      </c>
      <c r="L110" s="51">
        <f t="shared" si="56"/>
        <v>1400</v>
      </c>
      <c r="M110" s="51">
        <f t="shared" si="56"/>
        <v>1400</v>
      </c>
      <c r="N110" s="51">
        <f t="shared" si="56"/>
        <v>1400</v>
      </c>
    </row>
    <row r="111" spans="2:14" hidden="1" outlineLevel="1" x14ac:dyDescent="0.25">
      <c r="B111" s="7" t="s">
        <v>17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2:14" hidden="1" outlineLevel="1" x14ac:dyDescent="0.25">
      <c r="B112" s="42" t="s">
        <v>53</v>
      </c>
      <c r="C112" s="5"/>
      <c r="D112" s="5"/>
      <c r="E112" s="5"/>
      <c r="F112" s="5"/>
      <c r="G112" s="5"/>
      <c r="H112" s="5"/>
      <c r="I112" s="5"/>
      <c r="J112" s="5"/>
      <c r="K112" s="5"/>
      <c r="L112" s="15">
        <f>L71*L$38/(L107+L108)</f>
        <v>0.7142857142857143</v>
      </c>
      <c r="M112" s="15">
        <f>M71*M$38/(M107+M108)</f>
        <v>0.7142857142857143</v>
      </c>
      <c r="N112" s="15">
        <f>N71*N$38/(N107+N108)</f>
        <v>0.7142857142857143</v>
      </c>
    </row>
    <row r="113" spans="2:14" hidden="1" outlineLevel="1" x14ac:dyDescent="0.25">
      <c r="B113" s="10" t="s">
        <v>18</v>
      </c>
      <c r="C113" s="15">
        <f t="shared" ref="C113:N113" si="57">(SUM(C39:C43)*C$38)/(C83+C84)</f>
        <v>0.68452380952380942</v>
      </c>
      <c r="D113" s="15">
        <f t="shared" si="57"/>
        <v>0.7142857142857143</v>
      </c>
      <c r="E113" s="15">
        <f t="shared" si="57"/>
        <v>0.74404761904761907</v>
      </c>
      <c r="F113" s="15">
        <f t="shared" si="57"/>
        <v>0.8035714285714286</v>
      </c>
      <c r="G113" s="15">
        <f t="shared" si="57"/>
        <v>0.86309523809523814</v>
      </c>
      <c r="H113" s="15">
        <f t="shared" si="57"/>
        <v>0.92261904761904767</v>
      </c>
      <c r="I113" s="15">
        <f t="shared" si="57"/>
        <v>0.9821428571428571</v>
      </c>
      <c r="J113" s="15">
        <f t="shared" si="57"/>
        <v>1.0416666666666667</v>
      </c>
      <c r="K113" s="15">
        <f t="shared" si="57"/>
        <v>1.0416666666666667</v>
      </c>
      <c r="L113" s="15">
        <f t="shared" si="57"/>
        <v>1.1011904761904763</v>
      </c>
      <c r="M113" s="15">
        <f t="shared" si="57"/>
        <v>1.1011904761904763</v>
      </c>
      <c r="N113" s="15">
        <f t="shared" si="57"/>
        <v>1.1011904761904763</v>
      </c>
    </row>
    <row r="114" spans="2:14" hidden="1" outlineLevel="1" x14ac:dyDescent="0.25">
      <c r="B114" s="11" t="s">
        <v>19</v>
      </c>
      <c r="C114" s="15">
        <f t="shared" ref="C114:N114" si="58">(SUM(C39:C51)*C$38)/(C95+C96)</f>
        <v>0.77519379844961245</v>
      </c>
      <c r="D114" s="15">
        <f t="shared" si="58"/>
        <v>0.80620155038759689</v>
      </c>
      <c r="E114" s="15">
        <f t="shared" si="58"/>
        <v>0.83720930232558144</v>
      </c>
      <c r="F114" s="15">
        <f t="shared" si="58"/>
        <v>0.99224806201550386</v>
      </c>
      <c r="G114" s="15">
        <f t="shared" si="58"/>
        <v>1.054263565891473</v>
      </c>
      <c r="H114" s="15">
        <f t="shared" si="58"/>
        <v>1.1162790697674418</v>
      </c>
      <c r="I114" s="15">
        <f t="shared" si="58"/>
        <v>1.1782945736434109</v>
      </c>
      <c r="J114" s="15">
        <f t="shared" si="58"/>
        <v>1.2403100775193798</v>
      </c>
      <c r="K114" s="15">
        <f t="shared" si="58"/>
        <v>1.2403100775193798</v>
      </c>
      <c r="L114" s="15">
        <f t="shared" si="58"/>
        <v>1.3333333333333333</v>
      </c>
      <c r="M114" s="15">
        <f t="shared" si="58"/>
        <v>1.3333333333333333</v>
      </c>
      <c r="N114" s="15">
        <f t="shared" si="58"/>
        <v>1.3333333333333333</v>
      </c>
    </row>
    <row r="115" spans="2:14" hidden="1" outlineLevel="1" x14ac:dyDescent="0.25">
      <c r="B115" s="14" t="s">
        <v>20</v>
      </c>
      <c r="C115" s="15">
        <f t="shared" ref="C115:N115" si="59">(SUM(C39:C56)*C$38)/(C96+C95)</f>
        <v>1.4573643410852712</v>
      </c>
      <c r="D115" s="15">
        <f t="shared" si="59"/>
        <v>1.5193798449612403</v>
      </c>
      <c r="E115" s="15">
        <f t="shared" si="59"/>
        <v>1.5503875968992249</v>
      </c>
      <c r="F115" s="15">
        <f t="shared" si="59"/>
        <v>1.6434108527131783</v>
      </c>
      <c r="G115" s="15">
        <f t="shared" si="59"/>
        <v>1.5193798449612403</v>
      </c>
      <c r="H115" s="15">
        <f t="shared" si="59"/>
        <v>1.5813953488372092</v>
      </c>
      <c r="I115" s="15">
        <f t="shared" si="59"/>
        <v>1.6434108527131783</v>
      </c>
      <c r="J115" s="15">
        <f t="shared" si="59"/>
        <v>1.6744186046511629</v>
      </c>
      <c r="K115" s="15">
        <f t="shared" si="59"/>
        <v>1.6744186046511629</v>
      </c>
      <c r="L115" s="15">
        <f t="shared" si="59"/>
        <v>1.7054263565891472</v>
      </c>
      <c r="M115" s="15">
        <f t="shared" si="59"/>
        <v>1.7054263565891472</v>
      </c>
      <c r="N115" s="15">
        <f t="shared" si="59"/>
        <v>1.7054263565891472</v>
      </c>
    </row>
    <row r="116" spans="2:14" hidden="1" outlineLevel="1" x14ac:dyDescent="0.25">
      <c r="B116" s="12" t="s">
        <v>21</v>
      </c>
      <c r="C116" s="15">
        <f t="shared" ref="C116:N116" si="60">(SUM(C57:C69)+SUM(C39:C51))*C$38/(C107+C108)</f>
        <v>1.1363636363636362</v>
      </c>
      <c r="D116" s="15">
        <f t="shared" si="60"/>
        <v>1.1688311688311688</v>
      </c>
      <c r="E116" s="15">
        <f t="shared" si="60"/>
        <v>1.2012987012987013</v>
      </c>
      <c r="F116" s="15">
        <f t="shared" si="60"/>
        <v>1.3636363636363635</v>
      </c>
      <c r="G116" s="15">
        <f t="shared" si="60"/>
        <v>1.2337662337662338</v>
      </c>
      <c r="H116" s="15">
        <f t="shared" si="60"/>
        <v>1.3636363636363635</v>
      </c>
      <c r="I116" s="15">
        <f t="shared" si="60"/>
        <v>1.4285714285714286</v>
      </c>
      <c r="J116" s="15">
        <f t="shared" si="60"/>
        <v>1.4935064935064934</v>
      </c>
      <c r="K116" s="15">
        <f t="shared" si="60"/>
        <v>1.525974025974026</v>
      </c>
      <c r="L116" s="15">
        <f t="shared" si="60"/>
        <v>1.5909090909090908</v>
      </c>
      <c r="M116" s="15">
        <f t="shared" si="60"/>
        <v>1.5909090909090908</v>
      </c>
      <c r="N116" s="15">
        <f t="shared" si="60"/>
        <v>1.5909090909090908</v>
      </c>
    </row>
    <row r="117" spans="2:14" hidden="1" outlineLevel="1" x14ac:dyDescent="0.25"/>
    <row r="118" spans="2:14" hidden="1" outlineLevel="1" x14ac:dyDescent="0.25">
      <c r="B118" s="1"/>
    </row>
    <row r="119" spans="2:14" hidden="1" outlineLevel="1" x14ac:dyDescent="0.25">
      <c r="B119" s="7" t="s">
        <v>4</v>
      </c>
      <c r="C119" s="44" t="s">
        <v>23</v>
      </c>
      <c r="D119" s="44" t="s">
        <v>24</v>
      </c>
      <c r="E119" s="44" t="s">
        <v>25</v>
      </c>
      <c r="F119" s="44" t="s">
        <v>26</v>
      </c>
      <c r="G119" s="44" t="s">
        <v>27</v>
      </c>
      <c r="H119" s="44" t="s">
        <v>28</v>
      </c>
      <c r="I119" s="44" t="s">
        <v>29</v>
      </c>
      <c r="J119" s="44" t="s">
        <v>30</v>
      </c>
      <c r="K119" s="44" t="s">
        <v>31</v>
      </c>
      <c r="L119" s="44" t="s">
        <v>32</v>
      </c>
      <c r="M119" s="44" t="s">
        <v>33</v>
      </c>
      <c r="N119" s="44" t="s">
        <v>34</v>
      </c>
    </row>
    <row r="120" spans="2:14" hidden="1" outlineLevel="1" x14ac:dyDescent="0.25">
      <c r="B120" s="9" t="s">
        <v>10</v>
      </c>
      <c r="C120" s="6">
        <v>1</v>
      </c>
      <c r="D120" s="6">
        <v>1</v>
      </c>
      <c r="E120" s="6">
        <v>1</v>
      </c>
      <c r="F120" s="6">
        <v>1</v>
      </c>
      <c r="G120" s="6">
        <v>1</v>
      </c>
      <c r="H120" s="6">
        <v>1</v>
      </c>
      <c r="I120" s="6">
        <v>1</v>
      </c>
      <c r="J120" s="6">
        <v>1</v>
      </c>
      <c r="K120" s="6">
        <v>1</v>
      </c>
      <c r="L120" s="5"/>
      <c r="M120" s="5"/>
      <c r="N120" s="5"/>
    </row>
    <row r="121" spans="2:14" hidden="1" outlineLevel="1" x14ac:dyDescent="0.25">
      <c r="B121" s="9" t="s">
        <v>11</v>
      </c>
      <c r="C121" s="6">
        <v>7</v>
      </c>
      <c r="D121" s="6">
        <v>7</v>
      </c>
      <c r="E121" s="6">
        <v>7</v>
      </c>
      <c r="F121" s="6">
        <v>7</v>
      </c>
      <c r="G121" s="6">
        <v>7</v>
      </c>
      <c r="H121" s="6">
        <v>7</v>
      </c>
      <c r="I121" s="6">
        <v>7</v>
      </c>
      <c r="J121" s="6">
        <v>7</v>
      </c>
      <c r="K121" s="6">
        <v>7</v>
      </c>
      <c r="L121" s="5"/>
      <c r="M121" s="5"/>
      <c r="N121" s="5"/>
    </row>
    <row r="122" spans="2:14" hidden="1" outlineLevel="1" x14ac:dyDescent="0.25">
      <c r="B122" s="10" t="s">
        <v>5</v>
      </c>
      <c r="C122" s="6">
        <v>8</v>
      </c>
      <c r="D122" s="6">
        <v>8</v>
      </c>
      <c r="E122" s="6">
        <v>8</v>
      </c>
      <c r="F122" s="6">
        <v>8</v>
      </c>
      <c r="G122" s="6">
        <v>8</v>
      </c>
      <c r="H122" s="6">
        <v>8</v>
      </c>
      <c r="I122" s="6">
        <v>8</v>
      </c>
      <c r="J122" s="6">
        <v>8</v>
      </c>
      <c r="K122" s="6">
        <v>8</v>
      </c>
      <c r="L122" s="6">
        <v>1</v>
      </c>
      <c r="M122" s="6">
        <v>1</v>
      </c>
      <c r="N122" s="6">
        <v>1</v>
      </c>
    </row>
    <row r="123" spans="2:14" hidden="1" outlineLevel="1" x14ac:dyDescent="0.25">
      <c r="B123" s="10" t="s">
        <v>6</v>
      </c>
      <c r="C123" s="6">
        <v>11</v>
      </c>
      <c r="D123" s="6">
        <v>11</v>
      </c>
      <c r="E123" s="6">
        <v>11</v>
      </c>
      <c r="F123" s="6">
        <v>11</v>
      </c>
      <c r="G123" s="6">
        <v>11</v>
      </c>
      <c r="H123" s="6">
        <v>11</v>
      </c>
      <c r="I123" s="6">
        <v>11</v>
      </c>
      <c r="J123" s="6">
        <v>11</v>
      </c>
      <c r="K123" s="6">
        <v>11</v>
      </c>
      <c r="L123" s="6">
        <v>11</v>
      </c>
      <c r="M123" s="6">
        <v>11</v>
      </c>
      <c r="N123" s="6">
        <v>11</v>
      </c>
    </row>
    <row r="124" spans="2:14" hidden="1" outlineLevel="1" x14ac:dyDescent="0.25">
      <c r="B124" s="11" t="s">
        <v>7</v>
      </c>
      <c r="C124" s="6">
        <v>12</v>
      </c>
      <c r="D124" s="6">
        <v>12</v>
      </c>
      <c r="E124" s="6">
        <v>12</v>
      </c>
      <c r="F124" s="6">
        <v>12</v>
      </c>
      <c r="G124" s="6">
        <v>12</v>
      </c>
      <c r="H124" s="6">
        <v>12</v>
      </c>
      <c r="I124" s="6">
        <v>12</v>
      </c>
      <c r="J124" s="6">
        <v>12</v>
      </c>
      <c r="K124" s="6">
        <v>12</v>
      </c>
      <c r="L124" s="6">
        <v>12</v>
      </c>
      <c r="M124" s="6">
        <v>12</v>
      </c>
      <c r="N124" s="6">
        <v>12</v>
      </c>
    </row>
    <row r="125" spans="2:14" hidden="1" outlineLevel="1" x14ac:dyDescent="0.25">
      <c r="B125" s="11" t="s">
        <v>8</v>
      </c>
      <c r="C125" s="6">
        <v>20</v>
      </c>
      <c r="D125" s="6">
        <v>20</v>
      </c>
      <c r="E125" s="6">
        <v>20</v>
      </c>
      <c r="F125" s="6">
        <v>20</v>
      </c>
      <c r="G125" s="6">
        <v>20</v>
      </c>
      <c r="H125" s="6">
        <v>20</v>
      </c>
      <c r="I125" s="6">
        <v>20</v>
      </c>
      <c r="J125" s="6">
        <v>20</v>
      </c>
      <c r="K125" s="6">
        <v>20</v>
      </c>
      <c r="L125" s="6">
        <v>20</v>
      </c>
      <c r="M125" s="6">
        <v>20</v>
      </c>
      <c r="N125" s="6">
        <v>20</v>
      </c>
    </row>
    <row r="126" spans="2:14" hidden="1" outlineLevel="1" x14ac:dyDescent="0.25">
      <c r="B126" s="12" t="s">
        <v>9</v>
      </c>
      <c r="C126" s="6">
        <v>21</v>
      </c>
      <c r="D126" s="6">
        <v>21</v>
      </c>
      <c r="E126" s="6">
        <v>21</v>
      </c>
      <c r="F126" s="6">
        <v>21</v>
      </c>
      <c r="G126" s="6">
        <v>21</v>
      </c>
      <c r="H126" s="6">
        <v>21</v>
      </c>
      <c r="I126" s="6">
        <v>21</v>
      </c>
      <c r="J126" s="6">
        <v>21</v>
      </c>
      <c r="K126" s="6">
        <v>21</v>
      </c>
      <c r="L126" s="6">
        <v>21</v>
      </c>
      <c r="M126" s="6">
        <v>21</v>
      </c>
      <c r="N126" s="6">
        <v>21</v>
      </c>
    </row>
    <row r="127" spans="2:14" hidden="1" outlineLevel="1" x14ac:dyDescent="0.25">
      <c r="B127" s="1"/>
    </row>
    <row r="128" spans="2:14" hidden="1" outlineLevel="1" x14ac:dyDescent="0.25"/>
    <row r="129" spans="2:14" hidden="1" outlineLevel="1" x14ac:dyDescent="0.25">
      <c r="B129" s="7" t="s">
        <v>12</v>
      </c>
      <c r="C129" s="44" t="s">
        <v>23</v>
      </c>
      <c r="D129" s="44" t="s">
        <v>24</v>
      </c>
      <c r="E129" s="44" t="s">
        <v>25</v>
      </c>
      <c r="F129" s="44" t="s">
        <v>26</v>
      </c>
      <c r="G129" s="44" t="s">
        <v>27</v>
      </c>
      <c r="H129" s="44" t="s">
        <v>28</v>
      </c>
      <c r="I129" s="44" t="s">
        <v>29</v>
      </c>
      <c r="J129" s="44" t="s">
        <v>30</v>
      </c>
      <c r="K129" s="44" t="s">
        <v>31</v>
      </c>
      <c r="L129" s="44" t="s">
        <v>32</v>
      </c>
      <c r="M129" s="44" t="s">
        <v>33</v>
      </c>
      <c r="N129" s="44" t="s">
        <v>34</v>
      </c>
    </row>
    <row r="130" spans="2:14" hidden="1" outlineLevel="1" x14ac:dyDescent="0.25">
      <c r="B130" s="8" t="s">
        <v>13</v>
      </c>
      <c r="C130" s="6">
        <v>20</v>
      </c>
      <c r="D130" s="6">
        <v>20</v>
      </c>
      <c r="E130" s="6">
        <v>20</v>
      </c>
      <c r="F130" s="6">
        <v>20</v>
      </c>
      <c r="G130" s="6">
        <v>25</v>
      </c>
      <c r="H130" s="6">
        <v>25</v>
      </c>
      <c r="I130" s="6">
        <v>25</v>
      </c>
      <c r="J130" s="6">
        <v>25</v>
      </c>
      <c r="K130" s="6">
        <v>25</v>
      </c>
      <c r="L130" s="6">
        <v>25</v>
      </c>
      <c r="M130" s="6">
        <v>25</v>
      </c>
      <c r="N130" s="6">
        <v>25</v>
      </c>
    </row>
    <row r="131" spans="2:14" hidden="1" outlineLevel="1" x14ac:dyDescent="0.25">
      <c r="B131" s="8" t="s">
        <v>14</v>
      </c>
      <c r="C131" s="6">
        <v>20</v>
      </c>
      <c r="D131" s="6">
        <v>20</v>
      </c>
      <c r="E131" s="6">
        <v>20</v>
      </c>
      <c r="F131" s="6">
        <v>20</v>
      </c>
      <c r="G131" s="6">
        <v>25</v>
      </c>
      <c r="H131" s="6">
        <v>25</v>
      </c>
      <c r="I131" s="6">
        <v>25</v>
      </c>
      <c r="J131" s="6">
        <v>25</v>
      </c>
      <c r="K131" s="6">
        <v>25</v>
      </c>
      <c r="L131" s="6">
        <v>25</v>
      </c>
      <c r="M131" s="6">
        <v>25</v>
      </c>
      <c r="N131" s="6">
        <v>25</v>
      </c>
    </row>
    <row r="132" spans="2:14" hidden="1" outlineLevel="1" x14ac:dyDescent="0.25">
      <c r="B132" s="8" t="s">
        <v>15</v>
      </c>
      <c r="C132" s="6">
        <v>20</v>
      </c>
      <c r="D132" s="6">
        <v>20</v>
      </c>
      <c r="E132" s="6">
        <v>20</v>
      </c>
      <c r="F132" s="6">
        <v>20</v>
      </c>
      <c r="G132" s="6">
        <v>25</v>
      </c>
      <c r="H132" s="6">
        <v>25</v>
      </c>
      <c r="I132" s="6">
        <v>25</v>
      </c>
      <c r="J132" s="6">
        <v>25</v>
      </c>
      <c r="K132" s="6">
        <v>25</v>
      </c>
      <c r="L132" s="6">
        <v>25</v>
      </c>
      <c r="M132" s="6">
        <v>25</v>
      </c>
      <c r="N132" s="6">
        <v>25</v>
      </c>
    </row>
    <row r="133" spans="2:14" hidden="1" outlineLevel="1" x14ac:dyDescent="0.25">
      <c r="B133" s="8" t="s">
        <v>16</v>
      </c>
      <c r="C133" s="6">
        <v>20</v>
      </c>
      <c r="D133" s="6">
        <v>20</v>
      </c>
      <c r="E133" s="6">
        <v>20</v>
      </c>
      <c r="F133" s="6">
        <v>20</v>
      </c>
      <c r="G133" s="6">
        <v>25</v>
      </c>
      <c r="H133" s="6">
        <v>25</v>
      </c>
      <c r="I133" s="6">
        <v>25</v>
      </c>
      <c r="J133" s="6">
        <v>25</v>
      </c>
      <c r="K133" s="6">
        <v>25</v>
      </c>
      <c r="L133" s="6">
        <v>25</v>
      </c>
      <c r="M133" s="6">
        <v>25</v>
      </c>
      <c r="N133" s="6">
        <v>25</v>
      </c>
    </row>
    <row r="134" spans="2:14" hidden="1" outlineLevel="1" x14ac:dyDescent="0.25"/>
    <row r="135" spans="2:14" hidden="1" outlineLevel="1" x14ac:dyDescent="0.25">
      <c r="B135" s="7" t="s">
        <v>1</v>
      </c>
      <c r="C135" s="38" t="s">
        <v>51</v>
      </c>
    </row>
    <row r="136" spans="2:14" hidden="1" outlineLevel="1" x14ac:dyDescent="0.25">
      <c r="B136" s="6">
        <v>30</v>
      </c>
      <c r="C136" s="6">
        <v>790</v>
      </c>
    </row>
    <row r="137" spans="2:14" hidden="1" outlineLevel="1" x14ac:dyDescent="0.25">
      <c r="B137" s="6">
        <v>36</v>
      </c>
      <c r="C137" s="39">
        <f>C136/B136*(B137-B136)+C136</f>
        <v>948</v>
      </c>
    </row>
    <row r="138" spans="2:14" hidden="1" outlineLevel="1" x14ac:dyDescent="0.25">
      <c r="B138" s="6">
        <v>40</v>
      </c>
      <c r="C138" s="39">
        <f>C136/B136*(B138-B136)+C136</f>
        <v>1053.3333333333333</v>
      </c>
    </row>
    <row r="139" spans="2:14" hidden="1" outlineLevel="1" x14ac:dyDescent="0.25"/>
    <row r="140" spans="2:14" hidden="1" outlineLevel="1" x14ac:dyDescent="0.25">
      <c r="B140" s="45" t="s">
        <v>56</v>
      </c>
    </row>
    <row r="141" spans="2:14" hidden="1" outlineLevel="1" x14ac:dyDescent="0.25">
      <c r="B141" s="45" t="s">
        <v>57</v>
      </c>
    </row>
    <row r="142" spans="2:14" hidden="1" outlineLevel="1" x14ac:dyDescent="0.25"/>
    <row r="143" spans="2:14" hidden="1" outlineLevel="1" x14ac:dyDescent="0.25"/>
    <row r="144" spans="2:14" collapsed="1" x14ac:dyDescent="0.25"/>
  </sheetData>
  <conditionalFormatting sqref="C18">
    <cfRule type="expression" dxfId="29" priority="34">
      <formula>$C$18&gt;$C$14</formula>
    </cfRule>
    <cfRule type="expression" dxfId="28" priority="35">
      <formula>$C$17="jā"</formula>
    </cfRule>
  </conditionalFormatting>
  <conditionalFormatting sqref="D18">
    <cfRule type="expression" dxfId="27" priority="29">
      <formula>$D$18&gt;$D$14</formula>
    </cfRule>
    <cfRule type="expression" dxfId="26" priority="30">
      <formula>$D$17="jā"</formula>
    </cfRule>
  </conditionalFormatting>
  <conditionalFormatting sqref="E18">
    <cfRule type="expression" dxfId="25" priority="27">
      <formula>$E$18&gt;$E$14</formula>
    </cfRule>
    <cfRule type="expression" dxfId="24" priority="28">
      <formula>$E$17="jā"</formula>
    </cfRule>
  </conditionalFormatting>
  <conditionalFormatting sqref="F18">
    <cfRule type="expression" dxfId="23" priority="23">
      <formula>$F$18&gt;$F$14</formula>
    </cfRule>
    <cfRule type="expression" dxfId="22" priority="24">
      <formula>$F$17="jā"</formula>
    </cfRule>
  </conditionalFormatting>
  <conditionalFormatting sqref="G18">
    <cfRule type="expression" dxfId="21" priority="21">
      <formula>$G$18&gt;$G$14</formula>
    </cfRule>
    <cfRule type="expression" dxfId="20" priority="22">
      <formula>$G$17="jā"</formula>
    </cfRule>
  </conditionalFormatting>
  <conditionalFormatting sqref="H18">
    <cfRule type="expression" dxfId="19" priority="19">
      <formula>$H$18&gt;$H$14</formula>
    </cfRule>
    <cfRule type="expression" dxfId="18" priority="20">
      <formula>$H$17="jā"</formula>
    </cfRule>
  </conditionalFormatting>
  <conditionalFormatting sqref="I18">
    <cfRule type="expression" dxfId="17" priority="17">
      <formula>$I$18&gt;$I$14</formula>
    </cfRule>
    <cfRule type="expression" dxfId="16" priority="18">
      <formula>$I$17="jā"</formula>
    </cfRule>
  </conditionalFormatting>
  <conditionalFormatting sqref="J18">
    <cfRule type="expression" dxfId="15" priority="15">
      <formula>$J$18&gt;$J$14</formula>
    </cfRule>
    <cfRule type="expression" dxfId="14" priority="16">
      <formula>$J$17="jā"</formula>
    </cfRule>
  </conditionalFormatting>
  <conditionalFormatting sqref="K18">
    <cfRule type="expression" dxfId="13" priority="13">
      <formula>$K$18&gt;$K$14</formula>
    </cfRule>
    <cfRule type="expression" dxfId="12" priority="14">
      <formula>$K$17="jā"</formula>
    </cfRule>
  </conditionalFormatting>
  <conditionalFormatting sqref="L18">
    <cfRule type="expression" dxfId="11" priority="11">
      <formula>$L$18&gt;$L$14</formula>
    </cfRule>
    <cfRule type="expression" dxfId="10" priority="12">
      <formula>$L$17="jā"</formula>
    </cfRule>
  </conditionalFormatting>
  <conditionalFormatting sqref="M18">
    <cfRule type="expression" dxfId="9" priority="9">
      <formula>$M$18&gt;$M$14</formula>
    </cfRule>
    <cfRule type="expression" dxfId="8" priority="10">
      <formula>$M$17="jā"</formula>
    </cfRule>
  </conditionalFormatting>
  <conditionalFormatting sqref="N18">
    <cfRule type="expression" dxfId="7" priority="7">
      <formula>$N$18&gt;$N$14</formula>
    </cfRule>
    <cfRule type="expression" dxfId="6" priority="8">
      <formula>$N$17="jā"</formula>
    </cfRule>
  </conditionalFormatting>
  <conditionalFormatting sqref="L21">
    <cfRule type="expression" dxfId="5" priority="5">
      <formula>$L$21&gt;$L$14</formula>
    </cfRule>
    <cfRule type="expression" dxfId="4" priority="6">
      <formula>$L$20="jā"</formula>
    </cfRule>
  </conditionalFormatting>
  <conditionalFormatting sqref="M21">
    <cfRule type="expression" dxfId="3" priority="3">
      <formula>$M$21&gt;$M$14</formula>
    </cfRule>
    <cfRule type="expression" dxfId="2" priority="4">
      <formula>$M$20="jā"</formula>
    </cfRule>
  </conditionalFormatting>
  <conditionalFormatting sqref="N21">
    <cfRule type="expression" dxfId="1" priority="1">
      <formula>$N$21&gt;$N$14</formula>
    </cfRule>
    <cfRule type="expression" dxfId="0" priority="2">
      <formula>$N$20="jā"</formula>
    </cfRule>
  </conditionalFormatting>
  <dataValidations count="3">
    <dataValidation type="list" allowBlank="1" showInputMessage="1" showErrorMessage="1" sqref="C7" xr:uid="{356A53C9-DB0F-4368-838D-DB8859CF5DAF}">
      <formula1>$B$136:$B$138</formula1>
    </dataValidation>
    <dataValidation type="list" allowBlank="1" showInputMessage="1" showErrorMessage="1" sqref="C8" xr:uid="{F5B4F3C4-9BCD-4030-BAED-2CB53D2C7CE2}">
      <formula1>$B$130:$B$133</formula1>
    </dataValidation>
    <dataValidation type="list" allowBlank="1" showInputMessage="1" showErrorMessage="1" sqref="C17:N17 L20:N20" xr:uid="{70AD9F5D-3D73-44BA-9E11-5BBF14E659A1}">
      <formula1>$B$140:$B$141</formula1>
    </dataValidation>
  </dataValidations>
  <pageMargins left="0.7" right="0.7" top="0.75" bottom="0.75" header="0.3" footer="0.3"/>
  <pageSetup paperSize="9" scale="83" orientation="landscape" verticalDpi="0" r:id="rId1"/>
  <ignoredErrors>
    <ignoredError sqref="L116:N116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dacek_ib4q3dx</dc:creator>
  <cp:lastModifiedBy>Dace Kalsone</cp:lastModifiedBy>
  <cp:lastPrinted>2020-12-15T14:58:54Z</cp:lastPrinted>
  <dcterms:created xsi:type="dcterms:W3CDTF">2020-12-11T10:01:07Z</dcterms:created>
  <dcterms:modified xsi:type="dcterms:W3CDTF">2020-12-17T08:17:47Z</dcterms:modified>
</cp:coreProperties>
</file>